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Daniela Jaramillo\Desktop\Administración\Blogs AENA\"/>
    </mc:Choice>
  </mc:AlternateContent>
  <xr:revisionPtr revIDLastSave="0" documentId="13_ncr:1_{737E3410-A3DF-4FEF-B17A-57E28BFEE5DD}" xr6:coauthVersionLast="45" xr6:coauthVersionMax="45" xr10:uidLastSave="{00000000-0000-0000-0000-000000000000}"/>
  <bookViews>
    <workbookView xWindow="-110" yWindow="-110" windowWidth="19420" windowHeight="10420" tabRatio="753" firstSheet="2" activeTab="2" xr2:uid="{6EC1E8D3-1157-4F70-80B6-EAE3432A8565}"/>
  </bookViews>
  <sheets>
    <sheet name="Base Legal y Cal. de Contri" sheetId="1" state="hidden" r:id="rId1"/>
    <sheet name="Base contable y Tabla Int. 1" sheetId="7" state="hidden" r:id="rId2"/>
    <sheet name="Tabla-ejercicio" sheetId="5" r:id="rId3"/>
    <sheet name="Registros contables" sheetId="2" r:id="rId4"/>
    <sheet name="Análisis Reg diferencia de IR" sheetId="6" state="hidden" r:id="rId5"/>
  </sheets>
  <definedNames>
    <definedName name="_xlnm.Print_Area" localSheetId="1">'Base contable y Tabla Int. 1'!$A$1:$K$27</definedName>
    <definedName name="_xlnm.Print_Area" localSheetId="0">'Base Legal y Cal. de Contri'!$A$1:$D$53</definedName>
    <definedName name="_xlnm.Print_Area" localSheetId="3">'Registros contables'!$A$1:$F$60</definedName>
    <definedName name="_xlnm.Print_Area" localSheetId="2">'Tabla-ejercicio'!$A$28:$L$87</definedName>
    <definedName name="_xlnm.Print_Titles" localSheetId="1">'Base contable y Tabla Int. 1'!$1:$3</definedName>
    <definedName name="_xlnm.Print_Titles" localSheetId="0">'Base Legal y Cal. de Contri'!$1:$3</definedName>
    <definedName name="_xlnm.Print_Titles" localSheetId="3">'Registros contables'!$1:$3</definedName>
    <definedName name="_xlnm.Print_Titles" localSheetId="2">'Tabla-ejercicio'!$1:$3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1" i="5" l="1"/>
  <c r="H51" i="5"/>
  <c r="G51" i="5"/>
  <c r="B52" i="5"/>
  <c r="B50" i="5" l="1"/>
  <c r="D38" i="5"/>
  <c r="B46" i="5" s="1"/>
  <c r="D35" i="5"/>
  <c r="C41" i="5" l="1"/>
  <c r="B44" i="5"/>
  <c r="B45" i="5"/>
  <c r="C36" i="2"/>
  <c r="C49" i="2"/>
  <c r="B55" i="2" s="1"/>
  <c r="B47" i="5" l="1"/>
  <c r="B49" i="7"/>
  <c r="I48" i="7"/>
  <c r="H48" i="7"/>
  <c r="G48" i="7"/>
  <c r="B58" i="2"/>
  <c r="B57" i="2"/>
  <c r="B56" i="2"/>
  <c r="B54" i="2"/>
  <c r="D19" i="2"/>
  <c r="D32" i="2" l="1"/>
  <c r="D41" i="2" s="1"/>
  <c r="D28" i="2"/>
  <c r="D45" i="2"/>
  <c r="B16" i="6"/>
  <c r="A16" i="6"/>
  <c r="B15" i="6"/>
  <c r="B25" i="6" s="1"/>
  <c r="A15" i="6"/>
  <c r="A25" i="6" s="1"/>
  <c r="D39" i="1" l="1"/>
  <c r="D36" i="1"/>
  <c r="B47" i="1" l="1"/>
  <c r="C42" i="1"/>
  <c r="B45" i="1"/>
  <c r="B46" i="1"/>
  <c r="B48" i="1" l="1"/>
  <c r="I50" i="5" l="1"/>
  <c r="F84" i="5" s="1"/>
  <c r="F24" i="2" s="1"/>
  <c r="B47" i="7"/>
  <c r="G50" i="5" l="1"/>
  <c r="F60" i="5" s="1"/>
  <c r="H50" i="5"/>
  <c r="F72" i="5" s="1"/>
  <c r="G47" i="7"/>
  <c r="H47" i="7"/>
  <c r="I47" i="7"/>
  <c r="E58" i="5"/>
  <c r="E62" i="5"/>
  <c r="E66" i="5"/>
  <c r="E70" i="5"/>
  <c r="D58" i="5"/>
  <c r="D62" i="5"/>
  <c r="D66" i="5"/>
  <c r="D70" i="5"/>
  <c r="C58" i="5"/>
  <c r="E69" i="5"/>
  <c r="D65" i="5"/>
  <c r="D57" i="5"/>
  <c r="E59" i="5"/>
  <c r="E63" i="5"/>
  <c r="E67" i="5"/>
  <c r="E71" i="5"/>
  <c r="E75" i="5"/>
  <c r="E79" i="5"/>
  <c r="E83" i="5"/>
  <c r="D59" i="5"/>
  <c r="D63" i="5"/>
  <c r="D67" i="5"/>
  <c r="D71" i="5"/>
  <c r="C59" i="5"/>
  <c r="E65" i="5"/>
  <c r="E81" i="5"/>
  <c r="D61" i="5"/>
  <c r="C57" i="5"/>
  <c r="E60" i="5"/>
  <c r="K60" i="5" s="1"/>
  <c r="E64" i="5"/>
  <c r="E68" i="5"/>
  <c r="E72" i="5"/>
  <c r="K72" i="5" s="1"/>
  <c r="E76" i="5"/>
  <c r="E80" i="5"/>
  <c r="E84" i="5"/>
  <c r="D60" i="5"/>
  <c r="J60" i="5" s="1"/>
  <c r="D64" i="5"/>
  <c r="D68" i="5"/>
  <c r="D72" i="5"/>
  <c r="C60" i="5"/>
  <c r="E61" i="5"/>
  <c r="E73" i="5"/>
  <c r="E57" i="5"/>
  <c r="D69" i="5"/>
  <c r="G53" i="5"/>
  <c r="H53" i="5"/>
  <c r="F37" i="2"/>
  <c r="I53" i="5"/>
  <c r="J59" i="5" l="1"/>
  <c r="K71" i="5"/>
  <c r="E82" i="5"/>
  <c r="E77" i="5"/>
  <c r="E74" i="5"/>
  <c r="K67" i="5"/>
  <c r="K63" i="5"/>
  <c r="K59" i="5"/>
  <c r="K61" i="5"/>
  <c r="F81" i="7"/>
  <c r="I50" i="7"/>
  <c r="H50" i="7"/>
  <c r="F69" i="7"/>
  <c r="K64" i="5"/>
  <c r="E78" i="5"/>
  <c r="C56" i="7"/>
  <c r="D55" i="7"/>
  <c r="E81" i="7"/>
  <c r="E73" i="7"/>
  <c r="E60" i="7"/>
  <c r="D62" i="7"/>
  <c r="E69" i="7"/>
  <c r="C55" i="7"/>
  <c r="D69" i="7"/>
  <c r="E80" i="7"/>
  <c r="E72" i="7"/>
  <c r="E58" i="7"/>
  <c r="D54" i="7"/>
  <c r="E67" i="7"/>
  <c r="D67" i="7"/>
  <c r="E79" i="7"/>
  <c r="E71" i="7"/>
  <c r="E57" i="7"/>
  <c r="G50" i="7"/>
  <c r="D66" i="7"/>
  <c r="D65" i="7"/>
  <c r="E78" i="7"/>
  <c r="E56" i="7"/>
  <c r="D60" i="7"/>
  <c r="D63" i="7"/>
  <c r="E68" i="7"/>
  <c r="D58" i="7"/>
  <c r="E66" i="7"/>
  <c r="D57" i="7"/>
  <c r="D59" i="7"/>
  <c r="E64" i="7"/>
  <c r="C57" i="7"/>
  <c r="F57" i="7"/>
  <c r="E62" i="7"/>
  <c r="C54" i="7"/>
  <c r="E65" i="7"/>
  <c r="E70" i="7"/>
  <c r="E77" i="7"/>
  <c r="E55" i="7"/>
  <c r="E61" i="7"/>
  <c r="D61" i="7"/>
  <c r="E54" i="7"/>
  <c r="E59" i="7"/>
  <c r="E75" i="7"/>
  <c r="D68" i="7"/>
  <c r="D56" i="7"/>
  <c r="E74" i="7"/>
  <c r="D64" i="7"/>
  <c r="E63" i="7"/>
  <c r="E76" i="7"/>
  <c r="G57" i="5"/>
  <c r="H58" i="5" s="1"/>
  <c r="K70" i="5"/>
  <c r="B53" i="5"/>
  <c r="E9" i="2" s="1"/>
  <c r="E57" i="2" s="1"/>
  <c r="K68" i="5"/>
  <c r="K66" i="5"/>
  <c r="K65" i="5"/>
  <c r="J69" i="5"/>
  <c r="G69" i="5"/>
  <c r="H70" i="5" s="1"/>
  <c r="I60" i="5"/>
  <c r="G60" i="5"/>
  <c r="H61" i="5" s="1"/>
  <c r="G59" i="5"/>
  <c r="H60" i="5" s="1"/>
  <c r="I59" i="5"/>
  <c r="I58" i="5"/>
  <c r="G58" i="5"/>
  <c r="H59" i="5" s="1"/>
  <c r="J58" i="5"/>
  <c r="J71" i="5"/>
  <c r="G71" i="5"/>
  <c r="H72" i="5" s="1"/>
  <c r="G83" i="5"/>
  <c r="H84" i="5" s="1"/>
  <c r="K83" i="5"/>
  <c r="J65" i="5"/>
  <c r="G65" i="5"/>
  <c r="H66" i="5" s="1"/>
  <c r="G73" i="5"/>
  <c r="H74" i="5" s="1"/>
  <c r="K73" i="5"/>
  <c r="J68" i="5"/>
  <c r="G68" i="5"/>
  <c r="H69" i="5" s="1"/>
  <c r="G80" i="5"/>
  <c r="H81" i="5" s="1"/>
  <c r="K80" i="5"/>
  <c r="G81" i="5"/>
  <c r="H82" i="5" s="1"/>
  <c r="K81" i="5"/>
  <c r="J67" i="5"/>
  <c r="G67" i="5"/>
  <c r="H68" i="5" s="1"/>
  <c r="G79" i="5"/>
  <c r="H80" i="5" s="1"/>
  <c r="K79" i="5"/>
  <c r="K77" i="5"/>
  <c r="G77" i="5"/>
  <c r="H78" i="5" s="1"/>
  <c r="J66" i="5"/>
  <c r="G66" i="5"/>
  <c r="H67" i="5" s="1"/>
  <c r="K78" i="5"/>
  <c r="G78" i="5"/>
  <c r="H79" i="5" s="1"/>
  <c r="K62" i="5"/>
  <c r="J72" i="5"/>
  <c r="G72" i="5"/>
  <c r="H73" i="5" s="1"/>
  <c r="G84" i="5"/>
  <c r="K84" i="5"/>
  <c r="J61" i="5"/>
  <c r="G61" i="5"/>
  <c r="H62" i="5" s="1"/>
  <c r="J70" i="5"/>
  <c r="G70" i="5"/>
  <c r="H71" i="5" s="1"/>
  <c r="K82" i="5"/>
  <c r="E44" i="2" s="1"/>
  <c r="G82" i="5"/>
  <c r="H83" i="5" s="1"/>
  <c r="J64" i="5"/>
  <c r="G64" i="5"/>
  <c r="H65" i="5" s="1"/>
  <c r="G76" i="5"/>
  <c r="H77" i="5" s="1"/>
  <c r="K76" i="5"/>
  <c r="J63" i="5"/>
  <c r="G63" i="5"/>
  <c r="H64" i="5" s="1"/>
  <c r="G75" i="5"/>
  <c r="H76" i="5" s="1"/>
  <c r="K75" i="5"/>
  <c r="K69" i="5"/>
  <c r="G62" i="5"/>
  <c r="H63" i="5" s="1"/>
  <c r="J62" i="5"/>
  <c r="K74" i="5"/>
  <c r="G74" i="5"/>
  <c r="H75" i="5" s="1"/>
  <c r="K58" i="5"/>
  <c r="E48" i="2"/>
  <c r="F10" i="2"/>
  <c r="E35" i="2"/>
  <c r="F11" i="2"/>
  <c r="F50" i="2"/>
  <c r="F59" i="2" s="1"/>
  <c r="F85" i="5"/>
  <c r="F58" i="2" l="1"/>
  <c r="E40" i="2"/>
  <c r="F41" i="2" s="1"/>
  <c r="E31" i="2"/>
  <c r="F32" i="2" s="1"/>
  <c r="E27" i="2"/>
  <c r="F28" i="2" s="1"/>
  <c r="E18" i="2"/>
  <c r="E56" i="2" s="1"/>
  <c r="K59" i="7"/>
  <c r="K68" i="7"/>
  <c r="F82" i="7"/>
  <c r="K61" i="7"/>
  <c r="K67" i="7"/>
  <c r="K62" i="7"/>
  <c r="K57" i="7"/>
  <c r="J55" i="7"/>
  <c r="K80" i="7"/>
  <c r="G80" i="7"/>
  <c r="H81" i="7" s="1"/>
  <c r="K63" i="7"/>
  <c r="G63" i="7"/>
  <c r="H64" i="7" s="1"/>
  <c r="J63" i="7"/>
  <c r="K71" i="7"/>
  <c r="G71" i="7"/>
  <c r="H72" i="7" s="1"/>
  <c r="G69" i="7"/>
  <c r="H70" i="7" s="1"/>
  <c r="J69" i="7"/>
  <c r="G56" i="7"/>
  <c r="H57" i="7" s="1"/>
  <c r="I56" i="7"/>
  <c r="K76" i="7"/>
  <c r="G76" i="7"/>
  <c r="H77" i="7" s="1"/>
  <c r="G61" i="7"/>
  <c r="H62" i="7" s="1"/>
  <c r="J61" i="7"/>
  <c r="G64" i="7"/>
  <c r="H65" i="7" s="1"/>
  <c r="J64" i="7"/>
  <c r="I57" i="7"/>
  <c r="G57" i="7"/>
  <c r="H58" i="7" s="1"/>
  <c r="G60" i="7"/>
  <c r="H61" i="7" s="1"/>
  <c r="J60" i="7"/>
  <c r="G79" i="7"/>
  <c r="H80" i="7" s="1"/>
  <c r="K79" i="7"/>
  <c r="I55" i="7"/>
  <c r="G55" i="7"/>
  <c r="H56" i="7" s="1"/>
  <c r="G74" i="7"/>
  <c r="H75" i="7" s="1"/>
  <c r="K74" i="7"/>
  <c r="K55" i="7"/>
  <c r="K64" i="7"/>
  <c r="K56" i="7"/>
  <c r="G67" i="7"/>
  <c r="H68" i="7" s="1"/>
  <c r="J67" i="7"/>
  <c r="K69" i="7"/>
  <c r="K77" i="7"/>
  <c r="G77" i="7"/>
  <c r="H78" i="7" s="1"/>
  <c r="J59" i="7"/>
  <c r="G59" i="7"/>
  <c r="H60" i="7" s="1"/>
  <c r="K78" i="7"/>
  <c r="G78" i="7"/>
  <c r="H79" i="7" s="1"/>
  <c r="G62" i="7"/>
  <c r="H63" i="7" s="1"/>
  <c r="J62" i="7"/>
  <c r="J57" i="7"/>
  <c r="K60" i="7"/>
  <c r="J56" i="7"/>
  <c r="G68" i="7"/>
  <c r="H69" i="7" s="1"/>
  <c r="J68" i="7"/>
  <c r="G70" i="7"/>
  <c r="H71" i="7" s="1"/>
  <c r="K70" i="7"/>
  <c r="G65" i="7"/>
  <c r="H66" i="7" s="1"/>
  <c r="J65" i="7"/>
  <c r="G75" i="7"/>
  <c r="H76" i="7" s="1"/>
  <c r="K75" i="7"/>
  <c r="K65" i="7"/>
  <c r="K66" i="7"/>
  <c r="J66" i="7"/>
  <c r="G66" i="7"/>
  <c r="H67" i="7" s="1"/>
  <c r="K58" i="7"/>
  <c r="G73" i="7"/>
  <c r="H74" i="7" s="1"/>
  <c r="K73" i="7"/>
  <c r="B50" i="7"/>
  <c r="G54" i="7"/>
  <c r="H55" i="7" s="1"/>
  <c r="J58" i="7"/>
  <c r="G58" i="7"/>
  <c r="H59" i="7" s="1"/>
  <c r="G72" i="7"/>
  <c r="H73" i="7" s="1"/>
  <c r="K72" i="7"/>
  <c r="G81" i="7"/>
  <c r="K81" i="7"/>
  <c r="F45" i="2"/>
  <c r="E23" i="2"/>
  <c r="E36" i="2"/>
  <c r="E22" i="2"/>
  <c r="E49" i="2"/>
  <c r="H85" i="5"/>
  <c r="B54" i="5" s="1"/>
  <c r="K85" i="5"/>
  <c r="J85" i="5"/>
  <c r="I85" i="5"/>
  <c r="E55" i="2" l="1"/>
  <c r="F19" i="2"/>
  <c r="F54" i="2" s="1"/>
  <c r="J82" i="7"/>
  <c r="H82" i="7"/>
  <c r="B51" i="7" s="1"/>
  <c r="K82" i="7"/>
  <c r="I82" i="7"/>
  <c r="L85" i="5"/>
  <c r="F15" i="2"/>
  <c r="F55" i="2" s="1"/>
  <c r="E14" i="2"/>
  <c r="E54" i="2" s="1"/>
  <c r="L8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Marielkys Gaspar</author>
  </authors>
  <commentList>
    <comment ref="B48" authorId="0" shapeId="0" xr:uid="{92DE837D-E556-43CB-A3EA-AB7DAB043E66}">
      <text>
        <r>
          <rPr>
            <b/>
            <sz val="9"/>
            <color indexed="81"/>
            <rFont val="Tahoma"/>
            <family val="2"/>
          </rPr>
          <t>Tasa utilizada por Actuario en el año 2018.</t>
        </r>
      </text>
    </comment>
  </commentList>
</comments>
</file>

<file path=xl/sharedStrings.xml><?xml version="1.0" encoding="utf-8"?>
<sst xmlns="http://schemas.openxmlformats.org/spreadsheetml/2006/main" count="272" uniqueCount="135">
  <si>
    <t xml:space="preserve">Ventas netas </t>
  </si>
  <si>
    <t>AL 31 DE DICIEMBRE DE 2019</t>
  </si>
  <si>
    <t xml:space="preserve">Descripción </t>
  </si>
  <si>
    <t xml:space="preserve">Impuesto Causado </t>
  </si>
  <si>
    <t>FECHA</t>
  </si>
  <si>
    <t>Impuesto sobre la Renta</t>
  </si>
  <si>
    <t>206-04-000</t>
  </si>
  <si>
    <t>111-06-000</t>
  </si>
  <si>
    <t>Anticipo I R por retenciones</t>
  </si>
  <si>
    <t>Las sociedades pagarán esta contribución teniendo como referencia el total de ingresos gravados contenidos en la declaración del impuesto a la renta del ejercicio 2018, inclusive los ingresos que se encuentren bajo un régimen de impuesto a la renta único.</t>
  </si>
  <si>
    <t>Esta contribución no podrá ser utilizada como crédito tributario, ni como gasto deducible para la determinación y liquidación de otros tributos durante los años 2020, 2021 y 2022.</t>
  </si>
  <si>
    <t>Esta contribución podrá estar sujeta a facilidades de pago por un plazo máximo de hasta tres (3) meses, sin que se exija el pago de la cuota inicial establecida en el artículo 152 del Código Tributario.</t>
  </si>
  <si>
    <t>En ningún caso esta contribución será superior al veinte y cinco por ciento (25%) del impuesto a la renta causado del ejercicio fiscal 2018.</t>
  </si>
  <si>
    <t>Ingresos gravados Desde</t>
  </si>
  <si>
    <t xml:space="preserve">Ingresos gravados Hasta </t>
  </si>
  <si>
    <t>Tarifa</t>
  </si>
  <si>
    <t xml:space="preserve">En adelante </t>
  </si>
  <si>
    <t xml:space="preserve">Total </t>
  </si>
  <si>
    <t xml:space="preserve">Años </t>
  </si>
  <si>
    <t>VP</t>
  </si>
  <si>
    <t>AENA</t>
  </si>
  <si>
    <t>VF</t>
  </si>
  <si>
    <t>i anual</t>
  </si>
  <si>
    <t>i mensual</t>
  </si>
  <si>
    <t>MESES</t>
  </si>
  <si>
    <t>INTERESES</t>
  </si>
  <si>
    <t>DATOS</t>
  </si>
  <si>
    <t>1</t>
  </si>
  <si>
    <t>2</t>
  </si>
  <si>
    <t>3</t>
  </si>
  <si>
    <t>4</t>
  </si>
  <si>
    <t>5</t>
  </si>
  <si>
    <t>Código</t>
  </si>
  <si>
    <t>Cuenta</t>
  </si>
  <si>
    <t>Movimiento</t>
  </si>
  <si>
    <t>Descripción</t>
  </si>
  <si>
    <t>Descripción1</t>
  </si>
  <si>
    <t>Origen</t>
  </si>
  <si>
    <t>Fecha</t>
  </si>
  <si>
    <t>Debe</t>
  </si>
  <si>
    <t>Haber</t>
  </si>
  <si>
    <t>Saldo</t>
  </si>
  <si>
    <t>Diario MAT6095</t>
  </si>
  <si>
    <t>Reg. Cierre impuesto Renta</t>
  </si>
  <si>
    <t/>
  </si>
  <si>
    <t>Saldo inicial</t>
  </si>
  <si>
    <t>Diario MAT6075</t>
  </si>
  <si>
    <t>Reg. Ajustes Renta</t>
  </si>
  <si>
    <t>659-03-000</t>
  </si>
  <si>
    <t>Impuesto sobre la renta</t>
  </si>
  <si>
    <t xml:space="preserve">Cuenta </t>
  </si>
  <si>
    <t xml:space="preserve">Debe </t>
  </si>
  <si>
    <t>-------------------------------------------------------------------1-----------------------------------------------------------------------</t>
  </si>
  <si>
    <t>P/R.</t>
  </si>
  <si>
    <t>-------------------------------------------------------------------2-----------------------------------------------------------------------</t>
  </si>
  <si>
    <t>305-01-000</t>
  </si>
  <si>
    <t>Utilidades Acumuladas Periodos Anteriores</t>
  </si>
  <si>
    <t>Reverso del gasto</t>
  </si>
  <si>
    <t>6</t>
  </si>
  <si>
    <t>% Máximo de Contribución</t>
  </si>
  <si>
    <t>Contribución  a pagar:</t>
  </si>
  <si>
    <t>Valor US$</t>
  </si>
  <si>
    <t>Registro Oficial N° 111, Suplemento publicado el 31 de diciembre de 2019.</t>
  </si>
  <si>
    <t>Ley Orgánica de Simplificación y Progresividad Tributaria.</t>
  </si>
  <si>
    <t>Esta contribución no será aplicable para las empresas públicas."</t>
  </si>
  <si>
    <t>La falta de presentación de la declaración dentro de los plazos señalados en este Capítulo será sancionada con una multa equivalente a mil quinientos dólares de los Estados Unidos de América (USD$1.500,00) por cada mes o fracción de mes de retraso en la presentación, multa que no excederá del cien por ciento (100%) de la contribución. La presentación tardía de la declaración se sancionará conforme lo dispuesto en el primer inciso del artículo 100 de la Ley de Régimen Tributario Interno. El pago de las referidas multas no exime a los sujetos pasivos del cumplimiento de la obligación tributaria".</t>
  </si>
  <si>
    <t>I.- Base Legal:</t>
  </si>
  <si>
    <t>Contribución a pagar US$</t>
  </si>
  <si>
    <t>Contribución máxima US$</t>
  </si>
  <si>
    <t>Contribución a pagar por año (la menor entre las dos) US$</t>
  </si>
  <si>
    <t xml:space="preserve">III.- Base Contable </t>
  </si>
  <si>
    <t>(c) puede hacerse una estimación fiable del importe de la obligación.</t>
  </si>
  <si>
    <t>(b) es probable que la entidad tenga que desprenderse de recursos, que incorporen beneficios económicos para cancelar tal obligación; y</t>
  </si>
  <si>
    <t>(a) una entidad tiene una obligación presente (ya sea legal o implícita) como resultado de un suceso pasado;</t>
  </si>
  <si>
    <t>"Debe reconocerse una provisión cuando se den las siguientes condiciones:</t>
  </si>
  <si>
    <t>Si estas condiciones no se cumplen, no debe reconocer una provisión".</t>
  </si>
  <si>
    <t xml:space="preserve">a.- NIC 37 (IAS 37)  Párrafo 14 </t>
  </si>
  <si>
    <t>b.- Marco conceptual  "Rendimiento financiero reflejado por la contabilidad de acumulación (o devengo)". Párrafo 1.17</t>
  </si>
  <si>
    <t>c.- Comentario de AENA</t>
  </si>
  <si>
    <t>Intereses  por pagar</t>
  </si>
  <si>
    <t>7</t>
  </si>
  <si>
    <t>8</t>
  </si>
  <si>
    <t>Fecha de elaboración: 17 de enero de 2020.</t>
  </si>
  <si>
    <t>d.- Cálculo del Valor Presente e Intereses Financieros Implícitos.</t>
  </si>
  <si>
    <t>Meses</t>
  </si>
  <si>
    <t>Cuotas a pagar</t>
  </si>
  <si>
    <t xml:space="preserve">Interés mensual </t>
  </si>
  <si>
    <t>ANÁLISIS Y REGISTRO DE LA CONTRIBUCIÓN ÚNICA</t>
  </si>
  <si>
    <t>Año 2018 US$</t>
  </si>
  <si>
    <t>II.- Cálculo de la contribución (ejemplo):</t>
  </si>
  <si>
    <t>IV.- Registro contable de la Contribución Única (ejemplo):</t>
  </si>
  <si>
    <t>Intereses por devengar (activo)</t>
  </si>
  <si>
    <t>Gasto Contribución Única</t>
  </si>
  <si>
    <t>Provisión Contribución Única corto plazo</t>
  </si>
  <si>
    <t>Provisión Contribución Única largo plazo</t>
  </si>
  <si>
    <t>CUOTA 1</t>
  </si>
  <si>
    <t>CUOTA 2</t>
  </si>
  <si>
    <t>CUOTA 3</t>
  </si>
  <si>
    <t>PAGO
EN EFECTIVO</t>
  </si>
  <si>
    <t>SALDO FIN DE MES</t>
  </si>
  <si>
    <t>INTERÉS CUOTA 1</t>
  </si>
  <si>
    <t>INTERÉS CUOTA 2</t>
  </si>
  <si>
    <t>INTERÉS CUOTA 3</t>
  </si>
  <si>
    <t>Interés total</t>
  </si>
  <si>
    <t>Gasto interés financiero</t>
  </si>
  <si>
    <t>Bancos</t>
  </si>
  <si>
    <t>COMPROBACIÓN</t>
  </si>
  <si>
    <r>
      <t>"La contabilidad de acumulación o devengos describe los efectos de las transacciones y otros sucesos y circunstancias sobre los recursos económicos y los derechos de los acreedores de la entidad que informa en los períodos en que esos efectos tienen lugar,</t>
    </r>
    <r>
      <rPr>
        <b/>
        <i/>
        <sz val="12"/>
        <color theme="1"/>
        <rFont val="Times New Roman"/>
        <family val="1"/>
      </rPr>
      <t xml:space="preserve"> incluso si los cobros y pagos resultantes se producen en un período diferente</t>
    </r>
    <r>
      <rPr>
        <i/>
        <sz val="12"/>
        <color theme="1"/>
        <rFont val="Times New Roman"/>
        <family val="1"/>
      </rPr>
      <t xml:space="preserve">. Esto es importante porque la información sobre los recursos económicos y los derechos de los acreedores de la entidad que informa y sus cambios durante un período proporciona una mejor base para evaluar el rendimiento pasado y futuro de la entidad que la información únicamente sobre cobros y pagos del período". </t>
    </r>
  </si>
  <si>
    <r>
      <t xml:space="preserve">De acuerdo con la NIC 37 (IAS 37) </t>
    </r>
    <r>
      <rPr>
        <i/>
        <sz val="12"/>
        <color theme="1"/>
        <rFont val="Times New Roman"/>
        <family val="1"/>
      </rPr>
      <t>"cuando se conoce la existencia de una obligación esta debe ser provisionada en el período en que es conocida"</t>
    </r>
    <r>
      <rPr>
        <sz val="12"/>
        <color theme="1"/>
        <rFont val="Times New Roman"/>
        <family val="1"/>
      </rPr>
      <t>. En el caso de la Contribución Única que establece la Ley Orgánica de Simplificación y Progresividad Tributaria (emitida el 31 de diciembre de 2019), en sus artículos 56 y 57 determina en forma categórica la existencia de esta obligación, por lo que cumple las condiciones para que se deje registrado como pasivo la totalidad de la obligación al cierre del año 2019. El hecho que se deba pagar esta Contribución Única en los años 2020, 2021 y 2022 no significa necesariamente que el gasto se deba ir reconociendo en esos años, la contabilidad trabaja en base al Principio del Devengado o Causado; esto es, registrar el gasto cuando se conoce el mismo en forma firme. Según nuestro criterio  ir reconociendo el gasto conforme se va pagando, es distanciarse del Principio Contable mencionado anteriormente.</t>
    </r>
  </si>
  <si>
    <t>INTERÉS TOTAL</t>
  </si>
  <si>
    <r>
      <rPr>
        <b/>
        <sz val="12"/>
        <color theme="1"/>
        <rFont val="Times New Roman"/>
        <family val="1"/>
      </rPr>
      <t>Artículo 56.-</t>
    </r>
    <r>
      <rPr>
        <i/>
        <sz val="12"/>
        <color theme="1"/>
        <rFont val="Times New Roman"/>
        <family val="1"/>
      </rPr>
      <t xml:space="preserve"> "Las sociedades que realicen actividades económicas, y que hayan generado ingresos gravados iguales o superiores a un millón de dólares de los Estados Unidos de América (USD$1.000.000,00) en el ejercicio fiscal 2018, pagarán una contribución única y temporal, para los ejercicios fiscales 2020, 2021 y 2022, sobre dichos ingresos, de acuerdo con la siguiente tabla:</t>
    </r>
  </si>
  <si>
    <r>
      <rPr>
        <b/>
        <sz val="12"/>
        <color theme="1"/>
        <rFont val="Times New Roman"/>
        <family val="1"/>
      </rPr>
      <t>Artículo 57.- "</t>
    </r>
    <r>
      <rPr>
        <i/>
        <sz val="12"/>
        <color theme="1"/>
        <rFont val="Times New Roman"/>
        <family val="1"/>
      </rPr>
      <t>La declaración y el pago de esta contribución se realizará hasta el 31 de marzo de cada ejercicio fiscal, de conformidad con las condiciones y requisitos que establezca el Servicio de Rentas Internas a través de resolución de carácter general. El pago tardío de la contribución estará sujeto a cobro de los intereses que correspondan de conformidad con el Código Tributario.</t>
    </r>
  </si>
  <si>
    <r>
      <rPr>
        <b/>
        <i/>
        <u/>
        <sz val="12"/>
        <color theme="1"/>
        <rFont val="Times New Roman"/>
        <family val="1"/>
      </rPr>
      <t>NOTA ACLARATORIA:</t>
    </r>
    <r>
      <rPr>
        <sz val="12"/>
        <color theme="1"/>
        <rFont val="Times New Roman"/>
        <family val="1"/>
      </rPr>
      <t xml:space="preserve"> A la fecha de elaboración de este ejercicio (viernes 17 de enero de 2020) existen dos interpretaciones de los Artículos 56 y 57; la primera considera que la contribución calculada se debe dividir para tres (en el caso del ejemplo US$50.245,25) y ese resultado pagar en cada año; la segunda interpretación es que, el valor calculado se debe pagar por cada año, es decir, multiplicarlo por tres (en el caso del ejemplo US$50.245,25 por 3 igual US$150.735,75). </t>
    </r>
    <r>
      <rPr>
        <b/>
        <sz val="12"/>
        <color theme="1"/>
        <rFont val="Times New Roman"/>
        <family val="1"/>
      </rPr>
      <t>Sobre esta interpretación se está consultando al Servicio de Rentas Internas (SRI) a fin de determinar su posición.</t>
    </r>
    <r>
      <rPr>
        <sz val="12"/>
        <color theme="1"/>
        <rFont val="Times New Roman"/>
        <family val="1"/>
      </rPr>
      <t xml:space="preserve"> AENA considera como valedera la segunda interpretación. </t>
    </r>
  </si>
  <si>
    <t>(1)</t>
  </si>
  <si>
    <t>PAGO</t>
  </si>
  <si>
    <t>(1) Para este ejemplo se utilizó la tasa de los bonos que emite el Gobierno Ecuatoriano del año 2018.</t>
  </si>
  <si>
    <t>Reconocimiento del gasto de la Contribución Única</t>
  </si>
  <si>
    <t>Interés por pagar</t>
  </si>
  <si>
    <t>Reconocimiento de los intereses implícitos a devengar durante los 27 meses</t>
  </si>
  <si>
    <t>Reconocimiento del gasto por interés implícito por los 3 meses de las 3 cuotas</t>
  </si>
  <si>
    <t>Pago de la primera cuota incluyendo el interés implícito</t>
  </si>
  <si>
    <t>Reconocimiento del gasto por interés implícito por los 12 meses de la segunda y tercera cuota</t>
  </si>
  <si>
    <t>Pago de la segunda cuota incluyendo el interés implícito</t>
  </si>
  <si>
    <t>Reconocimiento del gasto por interés implícito por la tercera cuota</t>
  </si>
  <si>
    <t>Pago de la tercera cuota incluyendo el interés implícito</t>
  </si>
  <si>
    <t>d.- Reconocimiento del Interés Implícito</t>
  </si>
  <si>
    <r>
      <t>La Sección B5.1.1  de la NIIF 9,Instrumentos Financieros menciona: "</t>
    </r>
    <r>
      <rPr>
        <i/>
        <sz val="12"/>
        <color theme="1"/>
        <rFont val="Times New Roman"/>
        <family val="1"/>
      </rPr>
      <t>el valor razonable de un instrumento financiero, en el momento del reconocimiento inicial, es normalmente el precio de la transacción (es decir, el valor razonable de la contraprestación pagada o recibida, véase también el párrafo B5.1.2A y la NIC 13). Sin embargo, si parte de la contraprestación entregada o recibida es por algo distinto del instrumento financiero, una entidad medirá el valor razonable del instrumento financiero. Por ejemplo, el valor razonable de un préstamo o cuenta por cobrar a largo plazo, que no acumula (devenga) intereses, puede medirse como el valor presente de todos los cobros de efectivo futuros, descontados utilizando la tasa o tasas de interés de mercado dominantes para instrumentos similares, (similares en cuanto a la moneda, plazo, tipo de tasa de interés y otros factores) con calificaciones crediticias parecidas..."</t>
    </r>
    <r>
      <rPr>
        <sz val="12"/>
        <color theme="1"/>
        <rFont val="Times New Roman"/>
        <family val="1"/>
      </rPr>
      <t>.</t>
    </r>
  </si>
  <si>
    <t>Con base a esta normativa, el pasivo por la Contribución Única debe ser reconocida al valor presente con su respectivo interés implícito al 31 de diciembre de 2019.</t>
  </si>
  <si>
    <t>d.- Cálculo de la Contribución Única, Valor Presente e Intereses Financieros Implícitos.</t>
  </si>
  <si>
    <r>
      <t>"La contabilidad de acumulación o devengos describe los efectos de las transacciones y otros sucesos y circunstancias sobre los recursos económicos y los derechos de los acreedores de la entidad que informa en los períodos en que esos efectos tienen lugar,</t>
    </r>
    <r>
      <rPr>
        <b/>
        <i/>
        <sz val="10"/>
        <color theme="1"/>
        <rFont val="Arial"/>
        <family val="2"/>
      </rPr>
      <t xml:space="preserve"> incluso si los cobros y pagos resultantes se producen en un período diferente</t>
    </r>
    <r>
      <rPr>
        <i/>
        <sz val="10"/>
        <color theme="1"/>
        <rFont val="Arial"/>
        <family val="2"/>
      </rPr>
      <t xml:space="preserve">. Esto es importante porque la información sobre los recursos económicos y los derechos de los acreedores de la entidad que informa y sus cambios durante un período proporciona una mejor base para evaluar el rendimiento pasado y futuro de la entidad que la información únicamente sobre cobros y pagos del período". </t>
    </r>
  </si>
  <si>
    <r>
      <t xml:space="preserve">De acuerdo con la NIC 37 (IAS 37) </t>
    </r>
    <r>
      <rPr>
        <i/>
        <sz val="10"/>
        <color theme="1"/>
        <rFont val="Arial"/>
        <family val="2"/>
      </rPr>
      <t>"cuando se conoce la existencia de una obligación esta debe ser provisionada en el período en que es conocida"</t>
    </r>
    <r>
      <rPr>
        <sz val="10"/>
        <color theme="1"/>
        <rFont val="Arial"/>
        <family val="2"/>
      </rPr>
      <t>. En el caso de la Contribución Única que establece la Ley Orgánica de Simplificación y Progresividad Tributaria (emitida el 31 de diciembre de 2019), en sus artículos 56 y 57 determina en forma categórica la existencia de esta obligación, por lo que cumple las condiciones para que se deje registrado como pasivo la totalidad de la obligación al cierre del año 2019. El hecho que se deba pagar esta Contribución Única en los años 2020, 2021 y 2022 no significa necesariamente que el gasto se deba ir reconociendo en esos años, la contabilidad trabaja en base al Principio del Devengado o Causado; esto es, registrar el gasto cuando se conoce el mismo en forma firme. Según nuestro criterio  ir reconociendo el gasto conforme se va pagando, es distanciarse del Principio Contable mencionado anteriormente.</t>
    </r>
  </si>
  <si>
    <t>Ingresos Gravables</t>
  </si>
  <si>
    <t>Reconocimiento del gasto por interés implícito de la segunda y tercera cuota</t>
  </si>
  <si>
    <t>Bancos ( conformado por la sumatoria de US$13.553,50 más US$137.182,25)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</si>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</sst>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00;[Red]&quot;$&quot;\-#,##0.00"/>
    <numFmt numFmtId="165" formatCode="_ * #,##0.00_ ;_ * \-#,##0.00_ ;_ * &quot;-&quot;??_ ;_ @_ "/>
    <numFmt numFmtId="166" formatCode="0.00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Trebuchet MS"/>
      <family val="2"/>
    </font>
    <font>
      <b/>
      <sz val="12"/>
      <color rgb="FFFF0000"/>
      <name val="Times New Roman"/>
      <family val="1"/>
    </font>
    <font>
      <b/>
      <sz val="12"/>
      <color theme="1"/>
      <name val="Times New Roman"/>
      <family val="1"/>
    </font>
    <font>
      <b/>
      <sz val="11"/>
      <color rgb="FFFF0000"/>
      <name val="Calibri"/>
      <family val="2"/>
      <scheme val="minor"/>
    </font>
    <font>
      <sz val="8"/>
      <color theme="1"/>
      <name val="Arial"/>
      <family val="2"/>
    </font>
    <font>
      <sz val="10"/>
      <name val="Arial"/>
      <family val="2"/>
    </font>
    <font>
      <b/>
      <sz val="9"/>
      <color indexed="81"/>
      <name val="Tahoma"/>
      <family val="2"/>
    </font>
    <font>
      <sz val="12"/>
      <color theme="1"/>
      <name val="Times New Roman"/>
      <family val="1"/>
    </font>
    <font>
      <b/>
      <sz val="12"/>
      <color theme="0"/>
      <name val="Times New Roman"/>
      <family val="1"/>
    </font>
    <font>
      <sz val="12"/>
      <color theme="0"/>
      <name val="Times New Roman"/>
      <family val="1"/>
    </font>
    <font>
      <sz val="12"/>
      <name val="Times New Roman"/>
      <family val="1"/>
    </font>
    <font>
      <i/>
      <sz val="12"/>
      <color theme="1"/>
      <name val="Times New Roman"/>
      <family val="1"/>
    </font>
    <font>
      <b/>
      <i/>
      <sz val="12"/>
      <color theme="1"/>
      <name val="Times New Roman"/>
      <family val="1"/>
    </font>
    <font>
      <b/>
      <sz val="12"/>
      <name val="Times New Roman"/>
      <family val="1"/>
    </font>
    <font>
      <b/>
      <i/>
      <u/>
      <sz val="12"/>
      <color theme="1"/>
      <name val="Times New Roman"/>
      <family val="1"/>
    </font>
    <font>
      <b/>
      <u/>
      <sz val="12"/>
      <color theme="1"/>
      <name val="Times New Roman"/>
      <family val="1"/>
    </font>
    <font>
      <b/>
      <sz val="10"/>
      <color theme="1"/>
      <name val="Arial"/>
      <family val="2"/>
    </font>
    <font>
      <sz val="10"/>
      <color theme="1"/>
      <name val="Arial"/>
      <family val="2"/>
    </font>
    <font>
      <sz val="10"/>
      <color theme="0"/>
      <name val="Arial"/>
      <family val="2"/>
    </font>
    <font>
      <i/>
      <sz val="10"/>
      <color theme="1"/>
      <name val="Arial"/>
      <family val="2"/>
    </font>
    <font>
      <b/>
      <i/>
      <sz val="10"/>
      <color theme="1"/>
      <name val="Arial"/>
      <family val="2"/>
    </font>
    <font>
      <b/>
      <sz val="10"/>
      <color theme="0"/>
      <name val="Arial"/>
      <family val="2"/>
    </font>
    <font>
      <b/>
      <i/>
      <u/>
      <sz val="10"/>
      <color theme="1"/>
      <name val="Arial"/>
      <family val="2"/>
    </font>
    <font>
      <b/>
      <sz val="10"/>
      <name val="Arial"/>
      <family val="2"/>
    </font>
    <font>
      <b/>
      <sz val="10"/>
      <color rgb="FFFF0000"/>
      <name val="Arial"/>
      <family val="2"/>
    </font>
  </fonts>
  <fills count="3">
    <fill>
      <patternFill patternType="none"/>
    </fill>
    <fill>
      <patternFill patternType="gray125"/>
    </fill>
    <fill>
      <patternFill patternType="solid">
        <fgColor rgb="FF00002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0" fontId="8" fillId="0" borderId="0"/>
  </cellStyleXfs>
  <cellXfs count="160">
    <xf numFmtId="0" fontId="0" fillId="0" borderId="0" xfId="0"/>
    <xf numFmtId="0" fontId="5" fillId="0" borderId="0" xfId="2" applyFont="1"/>
    <xf numFmtId="0" fontId="5" fillId="0" borderId="0" xfId="2" applyFont="1" applyAlignment="1">
      <alignment horizontal="left"/>
    </xf>
    <xf numFmtId="165" fontId="0" fillId="0" borderId="0" xfId="1" applyFont="1"/>
    <xf numFmtId="0" fontId="0" fillId="0" borderId="1" xfId="0" applyBorder="1"/>
    <xf numFmtId="165" fontId="0" fillId="0" borderId="1" xfId="1" applyFont="1" applyBorder="1"/>
    <xf numFmtId="165" fontId="0" fillId="0" borderId="0" xfId="0" applyNumberFormat="1"/>
    <xf numFmtId="0" fontId="2" fillId="0" borderId="0" xfId="0" applyFont="1" applyAlignment="1">
      <alignment horizontal="center"/>
    </xf>
    <xf numFmtId="0" fontId="2" fillId="0" borderId="1" xfId="0" applyFont="1" applyBorder="1" applyAlignment="1">
      <alignment horizontal="center"/>
    </xf>
    <xf numFmtId="0" fontId="0" fillId="0" borderId="1" xfId="0" quotePrefix="1" applyBorder="1"/>
    <xf numFmtId="14" fontId="0" fillId="0" borderId="1" xfId="0" applyNumberFormat="1" applyBorder="1"/>
    <xf numFmtId="0" fontId="6" fillId="0" borderId="0" xfId="0" quotePrefix="1" applyFont="1" applyAlignment="1">
      <alignment horizontal="left"/>
    </xf>
    <xf numFmtId="0" fontId="10" fillId="0" borderId="0" xfId="3" applyFont="1"/>
    <xf numFmtId="0" fontId="5" fillId="0" borderId="0" xfId="3" applyFont="1"/>
    <xf numFmtId="0" fontId="10" fillId="0" borderId="0" xfId="0" applyFont="1" applyBorder="1"/>
    <xf numFmtId="8" fontId="13" fillId="0" borderId="1" xfId="5" applyNumberFormat="1" applyFont="1" applyBorder="1" applyAlignment="1">
      <alignment horizontal="center"/>
    </xf>
    <xf numFmtId="165" fontId="10" fillId="0" borderId="0" xfId="1" applyFont="1" applyBorder="1"/>
    <xf numFmtId="0" fontId="12" fillId="0" borderId="0" xfId="3" applyFont="1"/>
    <xf numFmtId="8" fontId="10" fillId="0" borderId="0" xfId="3" applyNumberFormat="1" applyFont="1"/>
    <xf numFmtId="0" fontId="14" fillId="0" borderId="0" xfId="3" applyFont="1" applyAlignment="1">
      <alignment horizontal="left"/>
    </xf>
    <xf numFmtId="0" fontId="10" fillId="0" borderId="0" xfId="3" applyFont="1" applyAlignment="1">
      <alignment wrapText="1"/>
    </xf>
    <xf numFmtId="0" fontId="11" fillId="2" borderId="0" xfId="3" applyFont="1" applyFill="1" applyAlignment="1"/>
    <xf numFmtId="0" fontId="11" fillId="2" borderId="0" xfId="3" applyFont="1" applyFill="1" applyAlignment="1">
      <alignment horizontal="center"/>
    </xf>
    <xf numFmtId="43" fontId="10" fillId="0" borderId="0" xfId="3" applyNumberFormat="1" applyFont="1"/>
    <xf numFmtId="10" fontId="10" fillId="0" borderId="0" xfId="3" applyNumberFormat="1" applyFont="1"/>
    <xf numFmtId="166" fontId="10" fillId="0" borderId="0" xfId="3" applyNumberFormat="1" applyFont="1"/>
    <xf numFmtId="43" fontId="10" fillId="0" borderId="0" xfId="4" applyFont="1"/>
    <xf numFmtId="8" fontId="5" fillId="0" borderId="2" xfId="3" applyNumberFormat="1" applyFont="1" applyBorder="1"/>
    <xf numFmtId="164" fontId="13" fillId="0" borderId="0" xfId="3" applyNumberFormat="1" applyFont="1"/>
    <xf numFmtId="0" fontId="11" fillId="2" borderId="1" xfId="5" applyFont="1" applyFill="1" applyBorder="1" applyAlignment="1">
      <alignment horizontal="center" vertical="center" wrapText="1"/>
    </xf>
    <xf numFmtId="0" fontId="13" fillId="0" borderId="1" xfId="5" applyFont="1" applyBorder="1" applyAlignment="1">
      <alignment horizontal="center"/>
    </xf>
    <xf numFmtId="14" fontId="13" fillId="0" borderId="1" xfId="5" applyNumberFormat="1" applyFont="1" applyBorder="1" applyAlignment="1">
      <alignment horizontal="center"/>
    </xf>
    <xf numFmtId="4" fontId="13" fillId="0" borderId="1" xfId="5" applyNumberFormat="1" applyFont="1" applyBorder="1"/>
    <xf numFmtId="0" fontId="10" fillId="0" borderId="1" xfId="3" applyFont="1" applyBorder="1"/>
    <xf numFmtId="165" fontId="10" fillId="0" borderId="1" xfId="1" applyFont="1" applyBorder="1"/>
    <xf numFmtId="4" fontId="16" fillId="0" borderId="1" xfId="5" applyNumberFormat="1" applyFont="1" applyBorder="1"/>
    <xf numFmtId="4" fontId="10" fillId="0" borderId="1" xfId="3" applyNumberFormat="1" applyFont="1" applyBorder="1"/>
    <xf numFmtId="0" fontId="17" fillId="0" borderId="0" xfId="3" applyFont="1"/>
    <xf numFmtId="0" fontId="14" fillId="0" borderId="0" xfId="3" applyFont="1" applyAlignment="1">
      <alignment horizontal="left" vertical="top" wrapText="1"/>
    </xf>
    <xf numFmtId="8" fontId="10" fillId="0" borderId="0" xfId="3" applyNumberFormat="1" applyFont="1" applyAlignment="1">
      <alignment horizontal="justify"/>
    </xf>
    <xf numFmtId="0" fontId="10" fillId="0" borderId="0" xfId="3" applyFont="1" applyAlignment="1">
      <alignment horizontal="justify"/>
    </xf>
    <xf numFmtId="0" fontId="10" fillId="0" borderId="0" xfId="0" applyFont="1"/>
    <xf numFmtId="0" fontId="18" fillId="0" borderId="0" xfId="0" applyFont="1"/>
    <xf numFmtId="0" fontId="17" fillId="0" borderId="0" xfId="0" applyFont="1"/>
    <xf numFmtId="0" fontId="10" fillId="0" borderId="0" xfId="0" applyFont="1" applyAlignment="1">
      <alignment horizontal="left" wrapText="1"/>
    </xf>
    <xf numFmtId="0" fontId="11" fillId="2" borderId="1" xfId="0" applyFont="1" applyFill="1" applyBorder="1" applyAlignment="1">
      <alignment horizontal="center" vertical="center" wrapText="1"/>
    </xf>
    <xf numFmtId="165" fontId="10" fillId="0" borderId="1" xfId="1" applyFont="1" applyBorder="1" applyAlignment="1">
      <alignment horizontal="left" wrapText="1"/>
    </xf>
    <xf numFmtId="10" fontId="10" fillId="0" borderId="1" xfId="0" applyNumberFormat="1" applyFont="1" applyBorder="1" applyAlignment="1">
      <alignment horizontal="center" wrapText="1"/>
    </xf>
    <xf numFmtId="165" fontId="10" fillId="0" borderId="1" xfId="1" applyFont="1" applyFill="1" applyBorder="1" applyAlignment="1">
      <alignment horizontal="left" wrapText="1"/>
    </xf>
    <xf numFmtId="165" fontId="10" fillId="0" borderId="1" xfId="1" applyFont="1" applyFill="1" applyBorder="1" applyAlignment="1">
      <alignment horizontal="center" wrapText="1"/>
    </xf>
    <xf numFmtId="10" fontId="10" fillId="0" borderId="1" xfId="0" applyNumberFormat="1" applyFont="1" applyFill="1" applyBorder="1" applyAlignment="1">
      <alignment horizontal="center" wrapText="1"/>
    </xf>
    <xf numFmtId="0" fontId="4" fillId="0" borderId="5" xfId="0" applyFont="1" applyBorder="1" applyAlignment="1">
      <alignment horizontal="left" wrapText="1"/>
    </xf>
    <xf numFmtId="0" fontId="14" fillId="0" borderId="0" xfId="0" applyFont="1"/>
    <xf numFmtId="0" fontId="10" fillId="0" borderId="1" xfId="0" applyFont="1" applyBorder="1" applyAlignment="1">
      <alignment horizontal="left" vertical="center"/>
    </xf>
    <xf numFmtId="165" fontId="10" fillId="0" borderId="1" xfId="1" applyFont="1" applyBorder="1" applyAlignment="1">
      <alignment horizontal="center" vertical="center"/>
    </xf>
    <xf numFmtId="10" fontId="10" fillId="0" borderId="1" xfId="0" applyNumberFormat="1" applyFont="1" applyBorder="1" applyAlignment="1">
      <alignment horizontal="center" vertical="center"/>
    </xf>
    <xf numFmtId="0" fontId="10" fillId="0" borderId="0" xfId="0" applyFont="1" applyBorder="1" applyAlignment="1">
      <alignment horizontal="left" vertical="center"/>
    </xf>
    <xf numFmtId="165" fontId="10" fillId="0" borderId="0" xfId="1" applyFont="1" applyBorder="1" applyAlignment="1">
      <alignment horizontal="center" vertical="center"/>
    </xf>
    <xf numFmtId="10" fontId="10" fillId="0" borderId="0" xfId="0" applyNumberFormat="1" applyFont="1" applyBorder="1" applyAlignment="1">
      <alignment horizontal="center" vertical="center"/>
    </xf>
    <xf numFmtId="0" fontId="10" fillId="0" borderId="3" xfId="0" applyFont="1" applyBorder="1"/>
    <xf numFmtId="165" fontId="10" fillId="0" borderId="3" xfId="1" applyFont="1" applyBorder="1"/>
    <xf numFmtId="9" fontId="10" fillId="0" borderId="3" xfId="0" applyNumberFormat="1" applyFont="1" applyBorder="1" applyAlignment="1">
      <alignment horizontal="center"/>
    </xf>
    <xf numFmtId="10" fontId="10" fillId="0" borderId="0" xfId="0" applyNumberFormat="1" applyFont="1" applyBorder="1" applyAlignment="1">
      <alignment horizontal="center"/>
    </xf>
    <xf numFmtId="0" fontId="11" fillId="2" borderId="1" xfId="0" applyFont="1" applyFill="1" applyBorder="1" applyAlignment="1">
      <alignment horizontal="center"/>
    </xf>
    <xf numFmtId="165" fontId="11" fillId="2" borderId="1" xfId="1" applyFont="1" applyFill="1" applyBorder="1" applyAlignment="1">
      <alignment horizontal="center"/>
    </xf>
    <xf numFmtId="0" fontId="10" fillId="0" borderId="1" xfId="0" applyFont="1" applyBorder="1" applyAlignment="1">
      <alignment horizontal="center"/>
    </xf>
    <xf numFmtId="165" fontId="10" fillId="0" borderId="0" xfId="1" applyFont="1" applyBorder="1" applyAlignment="1">
      <alignment horizontal="center"/>
    </xf>
    <xf numFmtId="0" fontId="5" fillId="0" borderId="0" xfId="0" applyFont="1" applyBorder="1" applyAlignment="1">
      <alignment horizontal="center"/>
    </xf>
    <xf numFmtId="165" fontId="5" fillId="0" borderId="4" xfId="0" applyNumberFormat="1" applyFont="1" applyBorder="1"/>
    <xf numFmtId="0" fontId="19" fillId="0" borderId="0" xfId="2" applyFont="1"/>
    <xf numFmtId="0" fontId="20" fillId="0" borderId="0" xfId="3" applyFont="1"/>
    <xf numFmtId="0" fontId="21" fillId="0" borderId="0" xfId="3" applyFont="1"/>
    <xf numFmtId="0" fontId="19" fillId="0" borderId="0" xfId="2" applyFont="1" applyAlignment="1">
      <alignment horizontal="left"/>
    </xf>
    <xf numFmtId="0" fontId="19" fillId="0" borderId="0" xfId="3" applyFont="1"/>
    <xf numFmtId="8" fontId="20" fillId="0" borderId="0" xfId="3" applyNumberFormat="1" applyFont="1"/>
    <xf numFmtId="0" fontId="22" fillId="0" borderId="0" xfId="3" applyFont="1" applyAlignment="1">
      <alignment horizontal="left"/>
    </xf>
    <xf numFmtId="0" fontId="22" fillId="0" borderId="0" xfId="3" applyFont="1" applyAlignment="1">
      <alignment horizontal="left" wrapText="1"/>
    </xf>
    <xf numFmtId="0" fontId="22" fillId="0" borderId="0" xfId="3" applyFont="1"/>
    <xf numFmtId="8" fontId="22" fillId="0" borderId="0" xfId="3" applyNumberFormat="1" applyFont="1"/>
    <xf numFmtId="0" fontId="20" fillId="0" borderId="0" xfId="3" applyFont="1" applyAlignment="1">
      <alignment wrapText="1"/>
    </xf>
    <xf numFmtId="0" fontId="24" fillId="2" borderId="1" xfId="0" applyFont="1" applyFill="1" applyBorder="1" applyAlignment="1">
      <alignment horizontal="center" vertical="center" wrapText="1"/>
    </xf>
    <xf numFmtId="0" fontId="20" fillId="0" borderId="0" xfId="0" applyFont="1"/>
    <xf numFmtId="165" fontId="20" fillId="0" borderId="1" xfId="1" applyFont="1" applyBorder="1" applyAlignment="1">
      <alignment horizontal="center" vertical="center"/>
    </xf>
    <xf numFmtId="10" fontId="20" fillId="0" borderId="1" xfId="0" applyNumberFormat="1" applyFont="1" applyBorder="1" applyAlignment="1">
      <alignment horizontal="center" vertical="center"/>
    </xf>
    <xf numFmtId="165" fontId="20" fillId="0" borderId="0" xfId="1" applyFont="1" applyBorder="1" applyAlignment="1">
      <alignment horizontal="center" vertical="center"/>
    </xf>
    <xf numFmtId="10" fontId="20" fillId="0" borderId="0" xfId="0" applyNumberFormat="1" applyFont="1" applyBorder="1" applyAlignment="1">
      <alignment horizontal="center" vertical="center"/>
    </xf>
    <xf numFmtId="165" fontId="20" fillId="0" borderId="3" xfId="1" applyFont="1" applyBorder="1"/>
    <xf numFmtId="9" fontId="20" fillId="0" borderId="3" xfId="0" applyNumberFormat="1" applyFont="1" applyBorder="1" applyAlignment="1">
      <alignment horizontal="center"/>
    </xf>
    <xf numFmtId="0" fontId="20" fillId="0" borderId="0" xfId="0" applyFont="1" applyBorder="1"/>
    <xf numFmtId="165" fontId="20" fillId="0" borderId="0" xfId="1" applyFont="1" applyBorder="1"/>
    <xf numFmtId="10" fontId="20" fillId="0" borderId="0" xfId="0" applyNumberFormat="1" applyFont="1" applyBorder="1" applyAlignment="1">
      <alignment horizontal="center"/>
    </xf>
    <xf numFmtId="0" fontId="25" fillId="0" borderId="0" xfId="0" applyFont="1"/>
    <xf numFmtId="0" fontId="24" fillId="2" borderId="1" xfId="0" applyFont="1" applyFill="1" applyBorder="1" applyAlignment="1">
      <alignment horizontal="center"/>
    </xf>
    <xf numFmtId="165" fontId="24" fillId="2" borderId="1" xfId="1" applyFont="1" applyFill="1" applyBorder="1" applyAlignment="1">
      <alignment horizontal="center"/>
    </xf>
    <xf numFmtId="0" fontId="20" fillId="0" borderId="1" xfId="0" applyFont="1" applyBorder="1" applyAlignment="1">
      <alignment horizontal="center"/>
    </xf>
    <xf numFmtId="165" fontId="20" fillId="0" borderId="1" xfId="1" applyFont="1" applyBorder="1"/>
    <xf numFmtId="165" fontId="20" fillId="0" borderId="0" xfId="1" applyFont="1" applyBorder="1" applyAlignment="1">
      <alignment horizontal="center"/>
    </xf>
    <xf numFmtId="0" fontId="19" fillId="0" borderId="0" xfId="0" applyFont="1" applyBorder="1" applyAlignment="1">
      <alignment horizontal="center"/>
    </xf>
    <xf numFmtId="165" fontId="19" fillId="0" borderId="4" xfId="0" applyNumberFormat="1" applyFont="1" applyBorder="1"/>
    <xf numFmtId="165" fontId="19" fillId="0" borderId="0" xfId="0" applyNumberFormat="1" applyFont="1" applyBorder="1"/>
    <xf numFmtId="0" fontId="24" fillId="2" borderId="0" xfId="3" applyFont="1" applyFill="1" applyAlignment="1"/>
    <xf numFmtId="0" fontId="24" fillId="2" borderId="0" xfId="3" applyFont="1" applyFill="1" applyAlignment="1">
      <alignment horizontal="center"/>
    </xf>
    <xf numFmtId="165" fontId="20" fillId="0" borderId="0" xfId="3" applyNumberFormat="1" applyFont="1"/>
    <xf numFmtId="43" fontId="20" fillId="0" borderId="0" xfId="3" applyNumberFormat="1" applyFont="1"/>
    <xf numFmtId="10" fontId="20" fillId="0" borderId="0" xfId="3" applyNumberFormat="1" applyFont="1"/>
    <xf numFmtId="10" fontId="20" fillId="0" borderId="0" xfId="3" quotePrefix="1" applyNumberFormat="1" applyFont="1"/>
    <xf numFmtId="166" fontId="20" fillId="0" borderId="0" xfId="3" applyNumberFormat="1" applyFont="1"/>
    <xf numFmtId="43" fontId="20" fillId="0" borderId="0" xfId="4" applyFont="1"/>
    <xf numFmtId="8" fontId="19" fillId="0" borderId="2" xfId="3" applyNumberFormat="1" applyFont="1" applyBorder="1"/>
    <xf numFmtId="164" fontId="8" fillId="0" borderId="0" xfId="3" applyNumberFormat="1" applyFont="1"/>
    <xf numFmtId="0" fontId="24" fillId="2" borderId="1" xfId="5" applyFont="1" applyFill="1" applyBorder="1" applyAlignment="1">
      <alignment horizontal="center" vertical="center" wrapText="1"/>
    </xf>
    <xf numFmtId="0" fontId="8" fillId="0" borderId="1" xfId="5" applyFont="1" applyBorder="1" applyAlignment="1">
      <alignment horizontal="center"/>
    </xf>
    <xf numFmtId="14" fontId="8" fillId="0" borderId="1" xfId="5" applyNumberFormat="1" applyFont="1" applyBorder="1" applyAlignment="1">
      <alignment horizontal="center"/>
    </xf>
    <xf numFmtId="8" fontId="8" fillId="0" borderId="1" xfId="5" applyNumberFormat="1" applyFont="1" applyBorder="1" applyAlignment="1">
      <alignment horizontal="center"/>
    </xf>
    <xf numFmtId="4" fontId="8" fillId="0" borderId="1" xfId="5" applyNumberFormat="1" applyFont="1" applyBorder="1"/>
    <xf numFmtId="0" fontId="20" fillId="0" borderId="1" xfId="3" applyFont="1" applyBorder="1"/>
    <xf numFmtId="0" fontId="20" fillId="0" borderId="8" xfId="3" applyFont="1" applyBorder="1"/>
    <xf numFmtId="0" fontId="20" fillId="0" borderId="9" xfId="3" applyFont="1" applyBorder="1"/>
    <xf numFmtId="4" fontId="26" fillId="0" borderId="1" xfId="5" applyNumberFormat="1" applyFont="1" applyBorder="1"/>
    <xf numFmtId="4" fontId="26" fillId="0" borderId="0" xfId="5" applyNumberFormat="1" applyFont="1" applyBorder="1"/>
    <xf numFmtId="0" fontId="20" fillId="0" borderId="0" xfId="3" quotePrefix="1" applyFont="1"/>
    <xf numFmtId="0" fontId="25" fillId="0" borderId="0" xfId="3" applyFont="1"/>
    <xf numFmtId="0" fontId="20" fillId="0" borderId="3" xfId="0" applyFont="1" applyBorder="1" applyAlignment="1">
      <alignment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19" fillId="0" borderId="0" xfId="2" applyFont="1" applyBorder="1"/>
    <xf numFmtId="0" fontId="19" fillId="0" borderId="0" xfId="2" applyFont="1" applyBorder="1" applyAlignment="1">
      <alignment horizontal="left"/>
    </xf>
    <xf numFmtId="14" fontId="27" fillId="0" borderId="0" xfId="3" applyNumberFormat="1" applyFont="1" applyAlignment="1">
      <alignment horizontal="center"/>
    </xf>
    <xf numFmtId="4" fontId="20" fillId="0" borderId="0" xfId="3" applyNumberFormat="1" applyFont="1"/>
    <xf numFmtId="0" fontId="27" fillId="0" borderId="0" xfId="0" applyFont="1" applyBorder="1" applyAlignment="1">
      <alignment horizontal="center"/>
    </xf>
    <xf numFmtId="14" fontId="24" fillId="2" borderId="0" xfId="3" quotePrefix="1" applyNumberFormat="1" applyFont="1" applyFill="1" applyAlignment="1"/>
    <xf numFmtId="4" fontId="20" fillId="0" borderId="1" xfId="0" applyNumberFormat="1" applyFont="1" applyBorder="1"/>
    <xf numFmtId="14" fontId="24" fillId="2" borderId="0" xfId="3" quotePrefix="1" applyNumberFormat="1" applyFont="1" applyFill="1" applyAlignment="1">
      <alignment horizontal="center"/>
    </xf>
    <xf numFmtId="0" fontId="14" fillId="0" borderId="0" xfId="0" applyFont="1" applyAlignment="1">
      <alignment horizontal="justify" wrapText="1"/>
    </xf>
    <xf numFmtId="0" fontId="10" fillId="0" borderId="0" xfId="0" applyFont="1" applyAlignment="1">
      <alignment horizontal="justify" vertical="top"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65" fontId="5" fillId="0" borderId="6" xfId="1" applyFont="1" applyBorder="1" applyAlignment="1">
      <alignment horizontal="center"/>
    </xf>
    <xf numFmtId="165" fontId="5" fillId="0" borderId="7" xfId="1" applyFont="1" applyBorder="1" applyAlignment="1">
      <alignment horizontal="center"/>
    </xf>
    <xf numFmtId="0" fontId="14" fillId="0" borderId="0" xfId="0" applyFont="1" applyAlignment="1">
      <alignment horizontal="justify" vertical="top" wrapText="1"/>
    </xf>
    <xf numFmtId="0" fontId="14" fillId="0" borderId="0" xfId="3" applyFont="1" applyAlignment="1">
      <alignment horizontal="justify" vertical="top" wrapText="1"/>
    </xf>
    <xf numFmtId="0" fontId="10" fillId="0" borderId="0" xfId="3" applyFont="1" applyAlignment="1">
      <alignment horizontal="justify" vertical="top" wrapText="1"/>
    </xf>
    <xf numFmtId="0" fontId="11" fillId="2" borderId="0" xfId="3" applyFont="1" applyFill="1" applyAlignment="1">
      <alignment horizontal="center"/>
    </xf>
    <xf numFmtId="0" fontId="14" fillId="0" borderId="0" xfId="3" applyFont="1" applyAlignment="1">
      <alignment horizontal="justify" wrapText="1"/>
    </xf>
    <xf numFmtId="0" fontId="14" fillId="0" borderId="0" xfId="3" applyFont="1" applyAlignment="1">
      <alignment horizontal="justify"/>
    </xf>
    <xf numFmtId="0" fontId="5" fillId="0" borderId="0" xfId="3" applyFont="1" applyAlignment="1">
      <alignment horizontal="left" wrapText="1"/>
    </xf>
    <xf numFmtId="0" fontId="10" fillId="0" borderId="0" xfId="3" applyFont="1" applyAlignment="1">
      <alignment horizontal="left" vertical="top" wrapText="1"/>
    </xf>
    <xf numFmtId="0" fontId="24" fillId="2" borderId="0" xfId="3" applyFont="1" applyFill="1" applyAlignment="1">
      <alignment horizontal="center"/>
    </xf>
    <xf numFmtId="0" fontId="22" fillId="0" borderId="0" xfId="3" applyFont="1" applyAlignment="1">
      <alignment horizontal="left" wrapText="1"/>
    </xf>
    <xf numFmtId="0" fontId="22" fillId="0" borderId="0" xfId="3" applyFont="1" applyAlignment="1">
      <alignment horizontal="left"/>
    </xf>
    <xf numFmtId="0" fontId="20" fillId="0" borderId="0" xfId="3" applyFont="1" applyAlignment="1">
      <alignment horizontal="left" wrapText="1"/>
    </xf>
    <xf numFmtId="0" fontId="19" fillId="0" borderId="0" xfId="3" applyFont="1" applyAlignment="1">
      <alignment horizontal="left"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165" fontId="19" fillId="0" borderId="6" xfId="1" applyFont="1" applyBorder="1" applyAlignment="1">
      <alignment horizontal="center"/>
    </xf>
    <xf numFmtId="165" fontId="19" fillId="0" borderId="7" xfId="1" applyFont="1" applyBorder="1" applyAlignment="1">
      <alignment horizontal="center"/>
    </xf>
    <xf numFmtId="0" fontId="20" fillId="0" borderId="1" xfId="0" applyFont="1" applyBorder="1" applyAlignment="1">
      <alignment horizontal="left" wrapText="1"/>
    </xf>
    <xf numFmtId="14" fontId="24" fillId="2" borderId="0" xfId="3" quotePrefix="1" applyNumberFormat="1" applyFont="1" applyFill="1" applyAlignment="1">
      <alignment horizontal="center"/>
    </xf>
    <xf numFmtId="14" fontId="21" fillId="2" borderId="0" xfId="3" quotePrefix="1" applyNumberFormat="1" applyFont="1" applyFill="1" applyAlignment="1">
      <alignment horizontal="center"/>
    </xf>
    <xf numFmtId="0" fontId="0" fillId="2" borderId="0" xfId="0" applyFill="1" applyAlignment="1">
      <alignment horizontal="center"/>
    </xf>
  </cellXfs>
  <cellStyles count="6">
    <cellStyle name="Millares" xfId="1" builtinId="3"/>
    <cellStyle name="Millares 2" xfId="4" xr:uid="{A4C77A23-C4C2-4C81-9F35-57FA7D0DECF4}"/>
    <cellStyle name="Normal" xfId="0" builtinId="0"/>
    <cellStyle name="Normal 2" xfId="3" xr:uid="{D34E9E7D-426D-4401-B132-9820461FF630}"/>
    <cellStyle name="Normal 2 2" xfId="5" xr:uid="{AD75EE7C-2967-4F29-8DF5-D853C7627982}"/>
    <cellStyle name="Normal 5 2 2" xfId="2" xr:uid="{54D2FA45-574B-4321-956C-B984F0DC0D12}"/>
  </cellStyles>
  <dxfs count="0"/>
  <tableStyles count="0" defaultTableStyle="TableStyleMedium2" defaultPivotStyle="PivotStyleLight16"/>
  <colors>
    <mruColors>
      <color rgb="FF00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230720</xdr:colOff>
      <xdr:row>0</xdr:row>
      <xdr:rowOff>25400</xdr:rowOff>
    </xdr:from>
    <xdr:to>
      <xdr:col>3</xdr:col>
      <xdr:colOff>1679955</xdr:colOff>
      <xdr:row>4</xdr:row>
      <xdr:rowOff>0</xdr:rowOff>
    </xdr:to>
    <xdr:pic>
      <xdr:nvPicPr>
        <xdr:cNvPr id="4" name="Imagen 3">
          <a:extLst>
            <a:ext uri="{FF2B5EF4-FFF2-40B4-BE49-F238E27FC236}">
              <a16:creationId xmlns:a16="http://schemas.microsoft.com/office/drawing/2014/main" id="{6A3C00A1-2745-47B6-AD1B-145DB00D0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2620" y="25400"/>
          <a:ext cx="1449235" cy="615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287130</xdr:colOff>
      <xdr:row>0</xdr:row>
      <xdr:rowOff>27609</xdr:rowOff>
    </xdr:from>
    <xdr:to>
      <xdr:col>10</xdr:col>
      <xdr:colOff>295191</xdr:colOff>
      <xdr:row>3</xdr:row>
      <xdr:rowOff>47211</xdr:rowOff>
    </xdr:to>
    <xdr:pic>
      <xdr:nvPicPr>
        <xdr:cNvPr id="3" name="Imagen 2">
          <a:extLst>
            <a:ext uri="{FF2B5EF4-FFF2-40B4-BE49-F238E27FC236}">
              <a16:creationId xmlns:a16="http://schemas.microsoft.com/office/drawing/2014/main" id="{E75DB77F-7D7F-4F57-9C05-85319645F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087" y="27609"/>
          <a:ext cx="1449235" cy="615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158750</xdr:colOff>
      <xdr:row>27</xdr:row>
      <xdr:rowOff>39688</xdr:rowOff>
    </xdr:from>
    <xdr:to>
      <xdr:col>11</xdr:col>
      <xdr:colOff>806298</xdr:colOff>
      <xdr:row>31</xdr:row>
      <xdr:rowOff>70908</xdr:rowOff>
    </xdr:to>
    <xdr:pic>
      <xdr:nvPicPr>
        <xdr:cNvPr id="3" name="Imagen 2">
          <a:extLst>
            <a:ext uri="{FF2B5EF4-FFF2-40B4-BE49-F238E27FC236}">
              <a16:creationId xmlns:a16="http://schemas.microsoft.com/office/drawing/2014/main" id="{10DA99BF-E6E7-4C05-B2E3-59CDD80FE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5" y="39688"/>
          <a:ext cx="1449235" cy="615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141111</xdr:colOff>
      <xdr:row>0</xdr:row>
      <xdr:rowOff>35277</xdr:rowOff>
    </xdr:from>
    <xdr:to>
      <xdr:col>5</xdr:col>
      <xdr:colOff>774018</xdr:colOff>
      <xdr:row>3</xdr:row>
      <xdr:rowOff>153810</xdr:rowOff>
    </xdr:to>
    <xdr:pic>
      <xdr:nvPicPr>
        <xdr:cNvPr id="3" name="Imagen 2">
          <a:extLst>
            <a:ext uri="{FF2B5EF4-FFF2-40B4-BE49-F238E27FC236}">
              <a16:creationId xmlns:a16="http://schemas.microsoft.com/office/drawing/2014/main" id="{907B0AC9-D8CE-44F9-8D7D-95260A35FC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5055" y="35277"/>
          <a:ext cx="1449235" cy="615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F146C-0E98-4BB8-A67B-F8F323F7A622}">
  <dimension ref="A1:D53"/>
  <sheetViews>
    <sheetView showGridLines="0" view="pageBreakPreview" topLeftCell="A32" zoomScaleNormal="100" zoomScaleSheetLayoutView="100" workbookViewId="0">
      <selection activeCell="A35" sqref="A35:XFD48"/>
    </sheetView>
  </sheetViews>
  <sheetFormatPr baseColWidth="10" defaultColWidth="11.453125" defaultRowHeight="15.5" x14ac:dyDescent="0.35"/>
  <cols>
    <col min="1" max="1" width="32.7265625" style="41" customWidth="1"/>
    <col min="2" max="2" width="28.90625" style="41" customWidth="1"/>
    <col min="3" max="3" width="28.7265625" style="41" customWidth="1"/>
    <col min="4" max="4" width="24.08984375" style="41" customWidth="1"/>
    <col min="5" max="16384" width="11.453125" style="41"/>
  </cols>
  <sheetData>
    <row r="1" spans="1:4" x14ac:dyDescent="0.35">
      <c r="A1" s="1" t="s">
        <v>87</v>
      </c>
    </row>
    <row r="2" spans="1:4" x14ac:dyDescent="0.35">
      <c r="A2" s="2" t="s">
        <v>1</v>
      </c>
    </row>
    <row r="3" spans="1:4" x14ac:dyDescent="0.35">
      <c r="A3" s="2" t="s">
        <v>82</v>
      </c>
    </row>
    <row r="4" spans="1:4" ht="4" customHeight="1" x14ac:dyDescent="0.35">
      <c r="A4" s="2"/>
    </row>
    <row r="5" spans="1:4" x14ac:dyDescent="0.35">
      <c r="A5" s="42" t="s">
        <v>66</v>
      </c>
    </row>
    <row r="6" spans="1:4" x14ac:dyDescent="0.35">
      <c r="A6" s="43" t="s">
        <v>63</v>
      </c>
    </row>
    <row r="7" spans="1:4" x14ac:dyDescent="0.35">
      <c r="A7" s="43" t="s">
        <v>62</v>
      </c>
    </row>
    <row r="8" spans="1:4" ht="8" customHeight="1" x14ac:dyDescent="0.35">
      <c r="A8" s="43"/>
    </row>
    <row r="9" spans="1:4" ht="20.5" customHeight="1" x14ac:dyDescent="0.35">
      <c r="A9" s="134" t="s">
        <v>110</v>
      </c>
      <c r="B9" s="134"/>
      <c r="C9" s="134"/>
      <c r="D9" s="134"/>
    </row>
    <row r="10" spans="1:4" ht="20.5" customHeight="1" x14ac:dyDescent="0.35">
      <c r="A10" s="134"/>
      <c r="B10" s="134"/>
      <c r="C10" s="134"/>
      <c r="D10" s="134"/>
    </row>
    <row r="11" spans="1:4" ht="9" customHeight="1" x14ac:dyDescent="0.35">
      <c r="A11" s="134"/>
      <c r="B11" s="134"/>
      <c r="C11" s="134"/>
      <c r="D11" s="134"/>
    </row>
    <row r="12" spans="1:4" ht="9.75" customHeight="1" x14ac:dyDescent="0.35">
      <c r="A12" s="44"/>
      <c r="B12" s="44"/>
      <c r="C12" s="44"/>
      <c r="D12" s="44"/>
    </row>
    <row r="13" spans="1:4" x14ac:dyDescent="0.35">
      <c r="A13" s="45" t="s">
        <v>13</v>
      </c>
      <c r="B13" s="45" t="s">
        <v>14</v>
      </c>
      <c r="C13" s="45" t="s">
        <v>15</v>
      </c>
      <c r="D13" s="44"/>
    </row>
    <row r="14" spans="1:4" x14ac:dyDescent="0.35">
      <c r="A14" s="46">
        <v>1000000</v>
      </c>
      <c r="B14" s="46">
        <v>5000000</v>
      </c>
      <c r="C14" s="47">
        <v>1E-3</v>
      </c>
      <c r="D14" s="44"/>
    </row>
    <row r="15" spans="1:4" x14ac:dyDescent="0.35">
      <c r="A15" s="46">
        <v>5000000.01</v>
      </c>
      <c r="B15" s="46">
        <v>1000000</v>
      </c>
      <c r="C15" s="47">
        <v>1.5E-3</v>
      </c>
      <c r="D15" s="44"/>
    </row>
    <row r="16" spans="1:4" x14ac:dyDescent="0.35">
      <c r="A16" s="48">
        <v>10000000.01</v>
      </c>
      <c r="B16" s="49" t="s">
        <v>16</v>
      </c>
      <c r="C16" s="50">
        <v>2E-3</v>
      </c>
      <c r="D16" s="51"/>
    </row>
    <row r="17" spans="1:4" ht="10.5" customHeight="1" x14ac:dyDescent="0.35">
      <c r="A17" s="44"/>
      <c r="B17" s="44"/>
      <c r="C17" s="44"/>
      <c r="D17" s="44"/>
    </row>
    <row r="18" spans="1:4" ht="26" customHeight="1" x14ac:dyDescent="0.35">
      <c r="A18" s="139" t="s">
        <v>9</v>
      </c>
      <c r="B18" s="139"/>
      <c r="C18" s="139"/>
      <c r="D18" s="139"/>
    </row>
    <row r="19" spans="1:4" ht="26" customHeight="1" x14ac:dyDescent="0.35">
      <c r="A19" s="139"/>
      <c r="B19" s="139"/>
      <c r="C19" s="139"/>
      <c r="D19" s="139"/>
    </row>
    <row r="20" spans="1:4" ht="29" customHeight="1" x14ac:dyDescent="0.35">
      <c r="A20" s="133" t="s">
        <v>12</v>
      </c>
      <c r="B20" s="133"/>
      <c r="C20" s="133"/>
      <c r="D20" s="133"/>
    </row>
    <row r="21" spans="1:4" x14ac:dyDescent="0.35">
      <c r="A21" s="133" t="s">
        <v>10</v>
      </c>
      <c r="B21" s="133"/>
      <c r="C21" s="133"/>
      <c r="D21" s="133"/>
    </row>
    <row r="22" spans="1:4" x14ac:dyDescent="0.35">
      <c r="A22" s="133"/>
      <c r="B22" s="133"/>
      <c r="C22" s="133"/>
      <c r="D22" s="133"/>
    </row>
    <row r="23" spans="1:4" ht="13.5" customHeight="1" x14ac:dyDescent="0.35">
      <c r="A23" s="52" t="s">
        <v>64</v>
      </c>
    </row>
    <row r="24" spans="1:4" ht="8.5" customHeight="1" x14ac:dyDescent="0.35">
      <c r="A24" s="52"/>
    </row>
    <row r="25" spans="1:4" ht="60.5" customHeight="1" x14ac:dyDescent="0.35">
      <c r="A25" s="139" t="s">
        <v>111</v>
      </c>
      <c r="B25" s="139"/>
      <c r="C25" s="139"/>
      <c r="D25" s="139"/>
    </row>
    <row r="26" spans="1:4" x14ac:dyDescent="0.35">
      <c r="A26" s="133" t="s">
        <v>11</v>
      </c>
      <c r="B26" s="133"/>
      <c r="C26" s="133"/>
      <c r="D26" s="133"/>
    </row>
    <row r="27" spans="1:4" x14ac:dyDescent="0.35">
      <c r="A27" s="133"/>
      <c r="B27" s="133"/>
      <c r="C27" s="133"/>
      <c r="D27" s="133"/>
    </row>
    <row r="28" spans="1:4" x14ac:dyDescent="0.35">
      <c r="A28" s="139" t="s">
        <v>65</v>
      </c>
      <c r="B28" s="139"/>
      <c r="C28" s="139"/>
      <c r="D28" s="139"/>
    </row>
    <row r="29" spans="1:4" x14ac:dyDescent="0.35">
      <c r="A29" s="139"/>
      <c r="B29" s="139"/>
      <c r="C29" s="139"/>
      <c r="D29" s="139"/>
    </row>
    <row r="30" spans="1:4" x14ac:dyDescent="0.35">
      <c r="A30" s="139"/>
      <c r="B30" s="139"/>
      <c r="C30" s="139"/>
      <c r="D30" s="139"/>
    </row>
    <row r="31" spans="1:4" ht="48" customHeight="1" x14ac:dyDescent="0.35">
      <c r="A31" s="139"/>
      <c r="B31" s="139"/>
      <c r="C31" s="139"/>
      <c r="D31" s="139"/>
    </row>
    <row r="32" spans="1:4" ht="8" customHeight="1" x14ac:dyDescent="0.35"/>
    <row r="33" spans="1:4" x14ac:dyDescent="0.35">
      <c r="A33" s="43" t="s">
        <v>89</v>
      </c>
    </row>
    <row r="34" spans="1:4" ht="8.25" customHeight="1" x14ac:dyDescent="0.35"/>
    <row r="35" spans="1:4" ht="24" customHeight="1" x14ac:dyDescent="0.35">
      <c r="A35" s="45" t="s">
        <v>2</v>
      </c>
      <c r="B35" s="45" t="s">
        <v>88</v>
      </c>
      <c r="C35" s="45" t="s">
        <v>15</v>
      </c>
      <c r="D35" s="45" t="s">
        <v>67</v>
      </c>
    </row>
    <row r="36" spans="1:4" x14ac:dyDescent="0.35">
      <c r="A36" s="53" t="s">
        <v>0</v>
      </c>
      <c r="B36" s="54">
        <v>27531725.859999999</v>
      </c>
      <c r="C36" s="55">
        <v>2E-3</v>
      </c>
      <c r="D36" s="54">
        <f>+B36*C36</f>
        <v>55063.451719999997</v>
      </c>
    </row>
    <row r="37" spans="1:4" ht="7.5" customHeight="1" x14ac:dyDescent="0.35">
      <c r="A37" s="56"/>
      <c r="B37" s="57"/>
      <c r="C37" s="58"/>
      <c r="D37" s="57"/>
    </row>
    <row r="38" spans="1:4" ht="28" customHeight="1" x14ac:dyDescent="0.35">
      <c r="A38" s="45" t="s">
        <v>2</v>
      </c>
      <c r="B38" s="45" t="s">
        <v>88</v>
      </c>
      <c r="C38" s="45" t="s">
        <v>59</v>
      </c>
      <c r="D38" s="45" t="s">
        <v>68</v>
      </c>
    </row>
    <row r="39" spans="1:4" x14ac:dyDescent="0.35">
      <c r="A39" s="59" t="s">
        <v>3</v>
      </c>
      <c r="B39" s="60">
        <v>200981</v>
      </c>
      <c r="C39" s="61">
        <v>0.25</v>
      </c>
      <c r="D39" s="60">
        <f>+B39*C39</f>
        <v>50245.25</v>
      </c>
    </row>
    <row r="40" spans="1:4" ht="6.75" customHeight="1" x14ac:dyDescent="0.35">
      <c r="A40" s="14"/>
      <c r="B40" s="16"/>
      <c r="C40" s="62"/>
      <c r="D40" s="16"/>
    </row>
    <row r="41" spans="1:4" x14ac:dyDescent="0.35">
      <c r="A41" s="14"/>
      <c r="B41" s="16"/>
      <c r="C41" s="135" t="s">
        <v>69</v>
      </c>
      <c r="D41" s="136"/>
    </row>
    <row r="42" spans="1:4" ht="15.75" customHeight="1" x14ac:dyDescent="0.35">
      <c r="A42" s="14"/>
      <c r="B42" s="16"/>
      <c r="C42" s="137">
        <f>+D39</f>
        <v>50245.25</v>
      </c>
      <c r="D42" s="138"/>
    </row>
    <row r="43" spans="1:4" ht="12.75" customHeight="1" x14ac:dyDescent="0.35">
      <c r="A43" s="43" t="s">
        <v>60</v>
      </c>
      <c r="B43" s="16"/>
      <c r="C43" s="62"/>
      <c r="D43" s="16"/>
    </row>
    <row r="44" spans="1:4" ht="13.5" customHeight="1" x14ac:dyDescent="0.35">
      <c r="A44" s="63" t="s">
        <v>18</v>
      </c>
      <c r="B44" s="64" t="s">
        <v>61</v>
      </c>
      <c r="C44" s="62"/>
      <c r="D44" s="16"/>
    </row>
    <row r="45" spans="1:4" x14ac:dyDescent="0.35">
      <c r="A45" s="65">
        <v>2020</v>
      </c>
      <c r="B45" s="34">
        <f>+D39</f>
        <v>50245.25</v>
      </c>
      <c r="C45" s="62"/>
      <c r="D45" s="16"/>
    </row>
    <row r="46" spans="1:4" x14ac:dyDescent="0.35">
      <c r="A46" s="65">
        <v>2021</v>
      </c>
      <c r="B46" s="34">
        <f>+D39</f>
        <v>50245.25</v>
      </c>
      <c r="C46" s="62"/>
      <c r="D46" s="16"/>
    </row>
    <row r="47" spans="1:4" x14ac:dyDescent="0.35">
      <c r="A47" s="65">
        <v>2022</v>
      </c>
      <c r="B47" s="34">
        <f>+D39</f>
        <v>50245.25</v>
      </c>
      <c r="C47" s="66"/>
      <c r="D47" s="16"/>
    </row>
    <row r="48" spans="1:4" ht="16" thickBot="1" x14ac:dyDescent="0.4">
      <c r="A48" s="67" t="s">
        <v>17</v>
      </c>
      <c r="B48" s="68">
        <f>SUM(B45:B47)</f>
        <v>150735.75</v>
      </c>
      <c r="C48" s="62"/>
      <c r="D48" s="16"/>
    </row>
    <row r="49" spans="1:4" ht="16" thickTop="1" x14ac:dyDescent="0.35"/>
    <row r="50" spans="1:4" ht="28.5" customHeight="1" x14ac:dyDescent="0.35">
      <c r="A50" s="134" t="s">
        <v>112</v>
      </c>
      <c r="B50" s="134"/>
      <c r="C50" s="134"/>
      <c r="D50" s="134"/>
    </row>
    <row r="51" spans="1:4" ht="28.5" customHeight="1" x14ac:dyDescent="0.35">
      <c r="A51" s="134"/>
      <c r="B51" s="134"/>
      <c r="C51" s="134"/>
      <c r="D51" s="134"/>
    </row>
    <row r="52" spans="1:4" ht="28.5" customHeight="1" x14ac:dyDescent="0.35">
      <c r="A52" s="134"/>
      <c r="B52" s="134"/>
      <c r="C52" s="134"/>
      <c r="D52" s="134"/>
    </row>
    <row r="53" spans="1:4" ht="9" customHeight="1" x14ac:dyDescent="0.35">
      <c r="A53" s="134"/>
      <c r="B53" s="134"/>
      <c r="C53" s="134"/>
      <c r="D53" s="134"/>
    </row>
  </sheetData>
  <mergeCells count="10">
    <mergeCell ref="A20:D20"/>
    <mergeCell ref="A50:D53"/>
    <mergeCell ref="C41:D41"/>
    <mergeCell ref="C42:D42"/>
    <mergeCell ref="A9:D11"/>
    <mergeCell ref="A18:D19"/>
    <mergeCell ref="A21:D22"/>
    <mergeCell ref="A25:D25"/>
    <mergeCell ref="A26:D27"/>
    <mergeCell ref="A28:D31"/>
  </mergeCells>
  <pageMargins left="0.70866141732283472" right="0.70866141732283472" top="0.47244094488188981" bottom="0.39370078740157483"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CEBD9-9157-4E3D-B497-6E8D7EEC520B}">
  <dimension ref="A1:Q110"/>
  <sheetViews>
    <sheetView showGridLines="0" view="pageBreakPreview" topLeftCell="A27" zoomScale="115" zoomScaleNormal="101" zoomScaleSheetLayoutView="115" workbookViewId="0">
      <selection activeCell="A25" sqref="A25:K27"/>
    </sheetView>
  </sheetViews>
  <sheetFormatPr baseColWidth="10" defaultColWidth="11.453125" defaultRowHeight="15.5" x14ac:dyDescent="0.35"/>
  <cols>
    <col min="1" max="1" width="11.453125" style="12"/>
    <col min="2" max="2" width="15.453125" style="12" customWidth="1"/>
    <col min="3" max="3" width="10.08984375" style="12" customWidth="1"/>
    <col min="4" max="4" width="12.1796875" style="12" customWidth="1"/>
    <col min="5" max="5" width="6.90625" style="12" customWidth="1"/>
    <col min="6" max="6" width="7.08984375" style="12" customWidth="1"/>
    <col min="7" max="7" width="5.54296875" style="12" customWidth="1"/>
    <col min="8" max="8" width="7.36328125" style="12" customWidth="1"/>
    <col min="9" max="9" width="5.81640625" style="12" customWidth="1"/>
    <col min="10" max="10" width="7.453125" style="12" customWidth="1"/>
    <col min="11" max="11" width="8.7265625" style="12" customWidth="1"/>
    <col min="12" max="12" width="5.81640625" style="12" customWidth="1"/>
    <col min="13" max="16384" width="11.453125" style="12"/>
  </cols>
  <sheetData>
    <row r="1" spans="1:17" x14ac:dyDescent="0.35">
      <c r="A1" s="1" t="s">
        <v>87</v>
      </c>
      <c r="Q1" s="17"/>
    </row>
    <row r="2" spans="1:17" x14ac:dyDescent="0.35">
      <c r="A2" s="2" t="s">
        <v>1</v>
      </c>
      <c r="Q2" s="17"/>
    </row>
    <row r="3" spans="1:17" x14ac:dyDescent="0.35">
      <c r="A3" s="2" t="s">
        <v>82</v>
      </c>
      <c r="Q3" s="17"/>
    </row>
    <row r="5" spans="1:17" x14ac:dyDescent="0.35">
      <c r="A5" s="13" t="s">
        <v>70</v>
      </c>
      <c r="F5" s="18"/>
      <c r="H5" s="18"/>
      <c r="I5" s="18"/>
      <c r="L5" s="18"/>
      <c r="M5" s="17"/>
    </row>
    <row r="6" spans="1:17" x14ac:dyDescent="0.35">
      <c r="A6" s="13"/>
      <c r="F6" s="18"/>
      <c r="H6" s="18"/>
      <c r="I6" s="18"/>
      <c r="L6" s="18"/>
      <c r="M6" s="17"/>
    </row>
    <row r="7" spans="1:17" x14ac:dyDescent="0.35">
      <c r="A7" s="13" t="s">
        <v>76</v>
      </c>
      <c r="F7" s="18"/>
      <c r="H7" s="18"/>
      <c r="I7" s="18"/>
      <c r="L7" s="18"/>
      <c r="M7" s="17"/>
    </row>
    <row r="8" spans="1:17" ht="15.75" customHeight="1" x14ac:dyDescent="0.35">
      <c r="A8" s="143" t="s">
        <v>74</v>
      </c>
      <c r="B8" s="143"/>
      <c r="C8" s="143"/>
      <c r="D8" s="143"/>
      <c r="E8" s="143"/>
      <c r="F8" s="143"/>
      <c r="G8" s="143"/>
      <c r="H8" s="143"/>
      <c r="I8" s="39"/>
      <c r="J8" s="40"/>
      <c r="K8" s="40"/>
      <c r="L8" s="18"/>
      <c r="M8" s="17"/>
    </row>
    <row r="9" spans="1:17" ht="31.5" customHeight="1" x14ac:dyDescent="0.35">
      <c r="A9" s="143" t="s">
        <v>73</v>
      </c>
      <c r="B9" s="143"/>
      <c r="C9" s="143"/>
      <c r="D9" s="143"/>
      <c r="E9" s="143"/>
      <c r="F9" s="143"/>
      <c r="G9" s="143"/>
      <c r="H9" s="143"/>
      <c r="I9" s="143"/>
      <c r="J9" s="143"/>
      <c r="K9" s="143"/>
      <c r="L9" s="18"/>
      <c r="M9" s="17"/>
    </row>
    <row r="10" spans="1:17" ht="31.5" customHeight="1" x14ac:dyDescent="0.35">
      <c r="A10" s="143" t="s">
        <v>72</v>
      </c>
      <c r="B10" s="143"/>
      <c r="C10" s="143"/>
      <c r="D10" s="143"/>
      <c r="E10" s="143"/>
      <c r="F10" s="143"/>
      <c r="G10" s="143"/>
      <c r="H10" s="143"/>
      <c r="I10" s="143"/>
      <c r="J10" s="143"/>
      <c r="K10" s="143"/>
      <c r="L10" s="18"/>
      <c r="M10" s="17"/>
    </row>
    <row r="11" spans="1:17" ht="15.75" customHeight="1" x14ac:dyDescent="0.35">
      <c r="A11" s="144" t="s">
        <v>71</v>
      </c>
      <c r="B11" s="144"/>
      <c r="C11" s="144"/>
      <c r="D11" s="144"/>
      <c r="E11" s="144"/>
      <c r="F11" s="144"/>
      <c r="G11" s="144"/>
      <c r="H11" s="144"/>
      <c r="I11" s="144"/>
      <c r="J11" s="144"/>
      <c r="K11" s="144"/>
      <c r="L11" s="18"/>
      <c r="M11" s="17"/>
    </row>
    <row r="12" spans="1:17" x14ac:dyDescent="0.35">
      <c r="A12" s="144" t="s">
        <v>75</v>
      </c>
      <c r="B12" s="144"/>
      <c r="C12" s="144"/>
      <c r="D12" s="144"/>
      <c r="E12" s="144"/>
      <c r="F12" s="144"/>
      <c r="G12" s="144"/>
      <c r="H12" s="144"/>
      <c r="I12" s="144"/>
      <c r="J12" s="144"/>
      <c r="K12" s="144"/>
      <c r="L12" s="18"/>
      <c r="M12" s="17"/>
    </row>
    <row r="13" spans="1:17" ht="11" customHeight="1" x14ac:dyDescent="0.35">
      <c r="A13" s="19"/>
      <c r="B13" s="19"/>
      <c r="C13" s="19"/>
      <c r="D13" s="19"/>
      <c r="E13" s="19"/>
      <c r="F13" s="19"/>
      <c r="G13" s="19"/>
      <c r="H13" s="19"/>
      <c r="I13" s="19"/>
      <c r="J13" s="19"/>
      <c r="K13" s="19"/>
      <c r="L13" s="18"/>
      <c r="M13" s="17"/>
    </row>
    <row r="14" spans="1:17" ht="31.5" customHeight="1" x14ac:dyDescent="0.35">
      <c r="A14" s="145" t="s">
        <v>77</v>
      </c>
      <c r="B14" s="145"/>
      <c r="C14" s="145"/>
      <c r="D14" s="145"/>
      <c r="E14" s="145"/>
      <c r="F14" s="145"/>
      <c r="G14" s="145"/>
      <c r="H14" s="145"/>
      <c r="I14" s="145"/>
      <c r="J14" s="145"/>
      <c r="K14" s="145"/>
      <c r="L14" s="18"/>
      <c r="M14" s="17"/>
    </row>
    <row r="15" spans="1:17" ht="34.5" customHeight="1" x14ac:dyDescent="0.35">
      <c r="A15" s="140" t="s">
        <v>107</v>
      </c>
      <c r="B15" s="140"/>
      <c r="C15" s="140"/>
      <c r="D15" s="140"/>
      <c r="E15" s="140"/>
      <c r="F15" s="140"/>
      <c r="G15" s="140"/>
      <c r="H15" s="140"/>
      <c r="I15" s="140"/>
      <c r="J15" s="140"/>
      <c r="K15" s="140"/>
      <c r="L15" s="18"/>
      <c r="M15" s="17"/>
    </row>
    <row r="16" spans="1:17" ht="34.5" customHeight="1" x14ac:dyDescent="0.35">
      <c r="A16" s="140"/>
      <c r="B16" s="140"/>
      <c r="C16" s="140"/>
      <c r="D16" s="140"/>
      <c r="E16" s="140"/>
      <c r="F16" s="140"/>
      <c r="G16" s="140"/>
      <c r="H16" s="140"/>
      <c r="I16" s="140"/>
      <c r="J16" s="140"/>
      <c r="K16" s="140"/>
      <c r="L16" s="18"/>
      <c r="M16" s="17"/>
    </row>
    <row r="17" spans="1:13" ht="34.5" customHeight="1" x14ac:dyDescent="0.35">
      <c r="A17" s="140"/>
      <c r="B17" s="140"/>
      <c r="C17" s="140"/>
      <c r="D17" s="140"/>
      <c r="E17" s="140"/>
      <c r="F17" s="140"/>
      <c r="G17" s="140"/>
      <c r="H17" s="140"/>
      <c r="I17" s="140"/>
      <c r="J17" s="140"/>
      <c r="K17" s="140"/>
      <c r="L17" s="18"/>
      <c r="M17" s="17"/>
    </row>
    <row r="18" spans="1:13" ht="12.5" customHeight="1" x14ac:dyDescent="0.35">
      <c r="A18" s="140"/>
      <c r="B18" s="140"/>
      <c r="C18" s="140"/>
      <c r="D18" s="140"/>
      <c r="E18" s="140"/>
      <c r="F18" s="140"/>
      <c r="G18" s="140"/>
      <c r="H18" s="140"/>
      <c r="I18" s="140"/>
      <c r="J18" s="140"/>
      <c r="K18" s="140"/>
      <c r="L18" s="18"/>
      <c r="M18" s="17"/>
    </row>
    <row r="19" spans="1:13" ht="6" customHeight="1" x14ac:dyDescent="0.35">
      <c r="A19" s="38"/>
      <c r="B19" s="38"/>
      <c r="C19" s="38"/>
      <c r="D19" s="38"/>
      <c r="E19" s="38"/>
      <c r="F19" s="38"/>
      <c r="G19" s="38"/>
      <c r="H19" s="38"/>
      <c r="I19" s="38"/>
      <c r="J19" s="38"/>
      <c r="K19" s="38"/>
      <c r="L19" s="18"/>
      <c r="M19" s="17"/>
    </row>
    <row r="20" spans="1:13" x14ac:dyDescent="0.35">
      <c r="A20" s="13" t="s">
        <v>78</v>
      </c>
      <c r="F20" s="18"/>
      <c r="H20" s="18"/>
      <c r="I20" s="18"/>
      <c r="L20" s="18"/>
      <c r="M20" s="17"/>
    </row>
    <row r="21" spans="1:13" ht="51" customHeight="1" x14ac:dyDescent="0.35">
      <c r="A21" s="141" t="s">
        <v>108</v>
      </c>
      <c r="B21" s="141"/>
      <c r="C21" s="141"/>
      <c r="D21" s="141"/>
      <c r="E21" s="141"/>
      <c r="F21" s="141"/>
      <c r="G21" s="141"/>
      <c r="H21" s="141"/>
      <c r="I21" s="141"/>
      <c r="J21" s="141"/>
      <c r="K21" s="141"/>
      <c r="L21" s="18"/>
      <c r="M21" s="17"/>
    </row>
    <row r="22" spans="1:13" ht="64.5" customHeight="1" x14ac:dyDescent="0.35">
      <c r="A22" s="141"/>
      <c r="B22" s="141"/>
      <c r="C22" s="141"/>
      <c r="D22" s="141"/>
      <c r="E22" s="141"/>
      <c r="F22" s="141"/>
      <c r="G22" s="141"/>
      <c r="H22" s="141"/>
      <c r="I22" s="141"/>
      <c r="J22" s="141"/>
      <c r="K22" s="141"/>
      <c r="L22" s="18"/>
      <c r="M22" s="17"/>
    </row>
    <row r="23" spans="1:13" ht="26" customHeight="1" x14ac:dyDescent="0.35">
      <c r="A23" s="141"/>
      <c r="B23" s="141"/>
      <c r="C23" s="141"/>
      <c r="D23" s="141"/>
      <c r="E23" s="141"/>
      <c r="F23" s="141"/>
      <c r="G23" s="141"/>
      <c r="H23" s="141"/>
      <c r="I23" s="141"/>
      <c r="J23" s="141"/>
      <c r="K23" s="141"/>
      <c r="L23" s="18"/>
      <c r="M23" s="17"/>
    </row>
    <row r="24" spans="1:13" ht="7.5" customHeight="1" x14ac:dyDescent="0.35">
      <c r="B24" s="20"/>
      <c r="C24" s="20"/>
      <c r="D24" s="20"/>
      <c r="E24" s="20"/>
      <c r="F24" s="20"/>
      <c r="G24" s="20"/>
      <c r="H24" s="20"/>
      <c r="I24" s="18"/>
      <c r="L24" s="18"/>
      <c r="M24" s="17"/>
    </row>
    <row r="25" spans="1:13" x14ac:dyDescent="0.35">
      <c r="A25" s="13" t="s">
        <v>125</v>
      </c>
      <c r="B25" s="20"/>
      <c r="C25" s="20"/>
      <c r="D25" s="20"/>
      <c r="E25" s="20"/>
      <c r="F25" s="20"/>
      <c r="G25" s="20"/>
      <c r="H25" s="20"/>
      <c r="I25" s="18"/>
      <c r="L25" s="18"/>
      <c r="M25" s="17"/>
    </row>
    <row r="26" spans="1:13" ht="143.5" customHeight="1" x14ac:dyDescent="0.35">
      <c r="A26" s="141" t="s">
        <v>126</v>
      </c>
      <c r="B26" s="141"/>
      <c r="C26" s="141"/>
      <c r="D26" s="141"/>
      <c r="E26" s="141"/>
      <c r="F26" s="141"/>
      <c r="G26" s="141"/>
      <c r="H26" s="141"/>
      <c r="I26" s="141"/>
      <c r="J26" s="141"/>
      <c r="K26" s="141"/>
      <c r="L26" s="18"/>
      <c r="M26" s="17"/>
    </row>
    <row r="27" spans="1:13" ht="34" customHeight="1" x14ac:dyDescent="0.35">
      <c r="A27" s="146" t="s">
        <v>127</v>
      </c>
      <c r="B27" s="146"/>
      <c r="C27" s="146"/>
      <c r="D27" s="146"/>
      <c r="E27" s="146"/>
      <c r="F27" s="146"/>
      <c r="G27" s="146"/>
      <c r="H27" s="146"/>
      <c r="I27" s="146"/>
      <c r="J27" s="146"/>
      <c r="K27" s="146"/>
      <c r="L27" s="18"/>
      <c r="M27" s="17"/>
    </row>
    <row r="28" spans="1:13" x14ac:dyDescent="0.35">
      <c r="A28" s="13"/>
      <c r="B28" s="20"/>
      <c r="C28" s="20"/>
      <c r="D28" s="20"/>
      <c r="E28" s="20"/>
      <c r="F28" s="20"/>
      <c r="G28" s="20"/>
      <c r="H28" s="20"/>
      <c r="I28" s="18"/>
      <c r="L28" s="18"/>
      <c r="M28" s="17"/>
    </row>
    <row r="29" spans="1:13" x14ac:dyDescent="0.35">
      <c r="A29" s="13"/>
      <c r="B29" s="20"/>
      <c r="C29" s="20"/>
      <c r="D29" s="20"/>
      <c r="E29" s="20"/>
      <c r="F29" s="20"/>
      <c r="G29" s="20"/>
      <c r="H29" s="20"/>
      <c r="I29" s="18"/>
      <c r="L29" s="18"/>
      <c r="M29" s="17"/>
    </row>
    <row r="30" spans="1:13" x14ac:dyDescent="0.35">
      <c r="A30" s="13"/>
      <c r="B30" s="20"/>
      <c r="C30" s="20"/>
      <c r="D30" s="20"/>
      <c r="E30" s="20"/>
      <c r="F30" s="20"/>
      <c r="G30" s="20"/>
      <c r="H30" s="20"/>
      <c r="I30" s="18"/>
      <c r="L30" s="18"/>
      <c r="M30" s="17"/>
    </row>
    <row r="31" spans="1:13" x14ac:dyDescent="0.35">
      <c r="A31" s="13"/>
      <c r="B31" s="20"/>
      <c r="C31" s="20"/>
      <c r="D31" s="20"/>
      <c r="E31" s="20"/>
      <c r="F31" s="20"/>
      <c r="G31" s="20"/>
      <c r="H31" s="20"/>
      <c r="I31" s="18"/>
      <c r="L31" s="18"/>
      <c r="M31" s="17"/>
    </row>
    <row r="32" spans="1:13" x14ac:dyDescent="0.35">
      <c r="A32" s="13"/>
      <c r="B32" s="20"/>
      <c r="C32" s="20"/>
      <c r="D32" s="20"/>
      <c r="E32" s="20"/>
      <c r="F32" s="20"/>
      <c r="G32" s="20"/>
      <c r="H32" s="20"/>
      <c r="I32" s="18"/>
      <c r="L32" s="18"/>
      <c r="M32" s="17"/>
    </row>
    <row r="33" spans="1:13" x14ac:dyDescent="0.35">
      <c r="A33" s="13"/>
      <c r="B33" s="20"/>
      <c r="C33" s="20"/>
      <c r="D33" s="20"/>
      <c r="E33" s="20"/>
      <c r="F33" s="20"/>
      <c r="G33" s="20"/>
      <c r="H33" s="20"/>
      <c r="I33" s="18"/>
      <c r="L33" s="18"/>
      <c r="M33" s="17"/>
    </row>
    <row r="34" spans="1:13" x14ac:dyDescent="0.35">
      <c r="A34" s="13"/>
      <c r="B34" s="20"/>
      <c r="C34" s="20"/>
      <c r="D34" s="20"/>
      <c r="E34" s="20"/>
      <c r="F34" s="20"/>
      <c r="G34" s="20"/>
      <c r="H34" s="20"/>
      <c r="I34" s="18"/>
      <c r="L34" s="18"/>
      <c r="M34" s="17"/>
    </row>
    <row r="35" spans="1:13" x14ac:dyDescent="0.35">
      <c r="A35" s="13"/>
      <c r="B35" s="20"/>
      <c r="C35" s="20"/>
      <c r="D35" s="20"/>
      <c r="E35" s="20"/>
      <c r="F35" s="20"/>
      <c r="G35" s="20"/>
      <c r="H35" s="20"/>
      <c r="I35" s="18"/>
      <c r="L35" s="18"/>
      <c r="M35" s="17"/>
    </row>
    <row r="36" spans="1:13" x14ac:dyDescent="0.35">
      <c r="A36" s="13"/>
      <c r="B36" s="20"/>
      <c r="C36" s="20"/>
      <c r="D36" s="20"/>
      <c r="E36" s="20"/>
      <c r="F36" s="20"/>
      <c r="G36" s="20"/>
      <c r="H36" s="20"/>
      <c r="I36" s="18"/>
      <c r="L36" s="18"/>
      <c r="M36" s="17"/>
    </row>
    <row r="37" spans="1:13" x14ac:dyDescent="0.35">
      <c r="A37" s="13"/>
      <c r="B37" s="20"/>
      <c r="C37" s="20"/>
      <c r="D37" s="20"/>
      <c r="E37" s="20"/>
      <c r="F37" s="20"/>
      <c r="G37" s="20"/>
      <c r="H37" s="20"/>
      <c r="I37" s="18"/>
      <c r="L37" s="18"/>
      <c r="M37" s="17"/>
    </row>
    <row r="38" spans="1:13" x14ac:dyDescent="0.35">
      <c r="A38" s="13"/>
      <c r="B38" s="20"/>
      <c r="C38" s="20"/>
      <c r="D38" s="20"/>
      <c r="E38" s="20"/>
      <c r="F38" s="20"/>
      <c r="G38" s="20"/>
      <c r="H38" s="20"/>
      <c r="I38" s="18"/>
      <c r="L38" s="18"/>
      <c r="M38" s="17"/>
    </row>
    <row r="39" spans="1:13" x14ac:dyDescent="0.35">
      <c r="A39" s="13"/>
      <c r="B39" s="20"/>
      <c r="C39" s="20"/>
      <c r="D39" s="20"/>
      <c r="E39" s="20"/>
      <c r="F39" s="20"/>
      <c r="G39" s="20"/>
      <c r="H39" s="20"/>
      <c r="I39" s="18"/>
      <c r="L39" s="18"/>
      <c r="M39" s="17"/>
    </row>
    <row r="40" spans="1:13" x14ac:dyDescent="0.35">
      <c r="A40" s="13"/>
      <c r="B40" s="20"/>
      <c r="C40" s="20"/>
      <c r="D40" s="20"/>
      <c r="E40" s="20"/>
      <c r="F40" s="20"/>
      <c r="G40" s="20"/>
      <c r="H40" s="20"/>
      <c r="I40" s="18"/>
      <c r="L40" s="18"/>
      <c r="M40" s="17"/>
    </row>
    <row r="41" spans="1:13" x14ac:dyDescent="0.35">
      <c r="A41" s="13"/>
      <c r="B41" s="20"/>
      <c r="C41" s="20"/>
      <c r="D41" s="20"/>
      <c r="E41" s="20"/>
      <c r="F41" s="20"/>
      <c r="G41" s="20"/>
      <c r="H41" s="20"/>
      <c r="I41" s="18"/>
      <c r="L41" s="18"/>
      <c r="M41" s="17"/>
    </row>
    <row r="42" spans="1:13" x14ac:dyDescent="0.35">
      <c r="F42" s="18"/>
      <c r="H42" s="18"/>
      <c r="I42" s="18"/>
      <c r="L42" s="18"/>
      <c r="M42" s="17"/>
    </row>
    <row r="43" spans="1:13" hidden="1" x14ac:dyDescent="0.35">
      <c r="A43" s="13"/>
      <c r="F43" s="18"/>
      <c r="H43" s="18"/>
      <c r="I43" s="18"/>
      <c r="L43" s="18"/>
      <c r="M43" s="17"/>
    </row>
    <row r="44" spans="1:13" hidden="1" x14ac:dyDescent="0.35">
      <c r="A44" s="13" t="s">
        <v>83</v>
      </c>
      <c r="L44" s="18"/>
    </row>
    <row r="45" spans="1:13" hidden="1" x14ac:dyDescent="0.35">
      <c r="A45" s="13"/>
      <c r="L45" s="18"/>
    </row>
    <row r="46" spans="1:13" hidden="1" x14ac:dyDescent="0.35">
      <c r="A46" s="21" t="s">
        <v>26</v>
      </c>
      <c r="B46" s="21"/>
      <c r="C46" s="22"/>
      <c r="G46" s="142" t="s">
        <v>20</v>
      </c>
      <c r="H46" s="142"/>
      <c r="I46" s="142"/>
    </row>
    <row r="47" spans="1:13" hidden="1" x14ac:dyDescent="0.35">
      <c r="A47" s="12" t="s">
        <v>21</v>
      </c>
      <c r="B47" s="18">
        <f>+'Base Legal y Cal. de Contri'!B48</f>
        <v>150735.75</v>
      </c>
      <c r="C47" s="23"/>
      <c r="F47" s="12" t="s">
        <v>85</v>
      </c>
      <c r="G47" s="23">
        <f>+B47/3</f>
        <v>50245.25</v>
      </c>
      <c r="H47" s="23">
        <f>+B47/3</f>
        <v>50245.25</v>
      </c>
      <c r="I47" s="23">
        <f>+B47/3</f>
        <v>50245.25</v>
      </c>
    </row>
    <row r="48" spans="1:13" hidden="1" x14ac:dyDescent="0.35">
      <c r="A48" s="12" t="s">
        <v>22</v>
      </c>
      <c r="B48" s="24">
        <v>7.7200000000000005E-2</v>
      </c>
      <c r="C48" s="24"/>
      <c r="F48" s="12" t="s">
        <v>86</v>
      </c>
      <c r="G48" s="25">
        <f>+((1+$B$48)^(1/12))-1</f>
        <v>6.2163318531474054E-3</v>
      </c>
      <c r="H48" s="25">
        <f>+((1+$B$48)^(1/12))-1</f>
        <v>6.2163318531474054E-3</v>
      </c>
      <c r="I48" s="25">
        <f>+((1+$B$48)^(1/12))-1</f>
        <v>6.2163318531474054E-3</v>
      </c>
    </row>
    <row r="49" spans="1:11" hidden="1" x14ac:dyDescent="0.35">
      <c r="A49" s="12" t="s">
        <v>23</v>
      </c>
      <c r="B49" s="24">
        <f>+((1+$B$48)^(1/12))-1</f>
        <v>6.2163318531474054E-3</v>
      </c>
      <c r="C49" s="25"/>
      <c r="F49" s="12" t="s">
        <v>84</v>
      </c>
      <c r="G49" s="12">
        <v>3</v>
      </c>
      <c r="H49" s="12">
        <v>15</v>
      </c>
      <c r="I49" s="12">
        <v>27</v>
      </c>
    </row>
    <row r="50" spans="1:11" ht="16" hidden="1" thickBot="1" x14ac:dyDescent="0.4">
      <c r="A50" s="12" t="s">
        <v>19</v>
      </c>
      <c r="B50" s="18">
        <f>SUM(G50:I50)</f>
        <v>137608.74688554718</v>
      </c>
      <c r="C50" s="26"/>
      <c r="E50" s="26"/>
      <c r="G50" s="27">
        <f>-PV(G48,G49,,G47)</f>
        <v>49319.756671652474</v>
      </c>
      <c r="H50" s="27">
        <f>-PV(H48,H49,,H47)</f>
        <v>45785.143586754959</v>
      </c>
      <c r="I50" s="27">
        <f>-PV(I48,I49,,I47)</f>
        <v>42503.846627139734</v>
      </c>
    </row>
    <row r="51" spans="1:11" ht="16" hidden="1" thickTop="1" x14ac:dyDescent="0.35">
      <c r="A51" s="12" t="s">
        <v>103</v>
      </c>
      <c r="B51" s="18">
        <f>+H82</f>
        <v>13127.003114452767</v>
      </c>
      <c r="C51" s="18"/>
      <c r="D51" s="18"/>
      <c r="E51" s="18"/>
      <c r="J51" s="28"/>
    </row>
    <row r="52" spans="1:11" hidden="1" x14ac:dyDescent="0.35"/>
    <row r="53" spans="1:11" ht="75" hidden="1" x14ac:dyDescent="0.35">
      <c r="A53" s="29" t="s">
        <v>24</v>
      </c>
      <c r="B53" s="29" t="s">
        <v>4</v>
      </c>
      <c r="C53" s="29" t="s">
        <v>95</v>
      </c>
      <c r="D53" s="29" t="s">
        <v>96</v>
      </c>
      <c r="E53" s="29" t="s">
        <v>97</v>
      </c>
      <c r="F53" s="29" t="s">
        <v>98</v>
      </c>
      <c r="G53" s="29" t="s">
        <v>99</v>
      </c>
      <c r="H53" s="29" t="s">
        <v>25</v>
      </c>
      <c r="I53" s="29" t="s">
        <v>100</v>
      </c>
      <c r="J53" s="29" t="s">
        <v>101</v>
      </c>
      <c r="K53" s="29" t="s">
        <v>102</v>
      </c>
    </row>
    <row r="54" spans="1:11" hidden="1" x14ac:dyDescent="0.35">
      <c r="A54" s="30">
        <v>0</v>
      </c>
      <c r="B54" s="31">
        <v>43830</v>
      </c>
      <c r="C54" s="15">
        <f>+$G$47/(1+$G$48)^($A$57-$A54)</f>
        <v>49319.756671652474</v>
      </c>
      <c r="D54" s="15">
        <f t="shared" ref="D54:D69" si="0">+$G$47/(1+$G$48)^($A$69-$A54)</f>
        <v>45785.143586754959</v>
      </c>
      <c r="E54" s="15">
        <f t="shared" ref="E54:E81" si="1">+$G$47/(1+$G$48)^($A$81-$A54)</f>
        <v>42503.846627139734</v>
      </c>
      <c r="F54" s="32">
        <v>0</v>
      </c>
      <c r="G54" s="32">
        <f>SUM(C54:F54)</f>
        <v>137608.74688554718</v>
      </c>
      <c r="H54" s="32"/>
      <c r="I54" s="33"/>
      <c r="J54" s="34"/>
      <c r="K54" s="33"/>
    </row>
    <row r="55" spans="1:11" hidden="1" x14ac:dyDescent="0.35">
      <c r="A55" s="30">
        <v>1</v>
      </c>
      <c r="B55" s="31">
        <v>43861</v>
      </c>
      <c r="C55" s="15">
        <f>+$G$47/(1+$G$48)^($A$57-$A55)</f>
        <v>49626.34464603995</v>
      </c>
      <c r="D55" s="15">
        <f t="shared" si="0"/>
        <v>46069.759233234239</v>
      </c>
      <c r="E55" s="15">
        <f t="shared" si="1"/>
        <v>42768.064642809317</v>
      </c>
      <c r="F55" s="32">
        <v>0</v>
      </c>
      <c r="G55" s="32">
        <f t="shared" ref="G55:G81" si="2">SUM(C55:F55)</f>
        <v>138464.16852208349</v>
      </c>
      <c r="H55" s="32">
        <f>+G54*$B$49</f>
        <v>855.42163653632576</v>
      </c>
      <c r="I55" s="32">
        <f t="shared" ref="I55:K70" si="3">+C55-C54</f>
        <v>306.5879743874757</v>
      </c>
      <c r="J55" s="32">
        <f t="shared" si="3"/>
        <v>284.61564647928026</v>
      </c>
      <c r="K55" s="32">
        <f t="shared" si="3"/>
        <v>264.21801566958311</v>
      </c>
    </row>
    <row r="56" spans="1:11" hidden="1" x14ac:dyDescent="0.35">
      <c r="A56" s="30">
        <v>2</v>
      </c>
      <c r="B56" s="31">
        <v>43890</v>
      </c>
      <c r="C56" s="15">
        <f>+$G$47/(1+$G$48)^($A$57-$A56)</f>
        <v>49934.838473018404</v>
      </c>
      <c r="D56" s="15">
        <f t="shared" si="0"/>
        <v>46356.144145022627</v>
      </c>
      <c r="E56" s="15">
        <f t="shared" si="1"/>
        <v>43033.925125345879</v>
      </c>
      <c r="F56" s="32">
        <v>0</v>
      </c>
      <c r="G56" s="32">
        <f t="shared" si="2"/>
        <v>139324.90774338692</v>
      </c>
      <c r="H56" s="32">
        <f t="shared" ref="H56:H81" si="4">+G55*$B$49</f>
        <v>860.73922130339793</v>
      </c>
      <c r="I56" s="32">
        <f t="shared" si="3"/>
        <v>308.49382697845431</v>
      </c>
      <c r="J56" s="32">
        <f t="shared" si="3"/>
        <v>286.3849117883874</v>
      </c>
      <c r="K56" s="32">
        <f t="shared" si="3"/>
        <v>265.8604825365619</v>
      </c>
    </row>
    <row r="57" spans="1:11" hidden="1" x14ac:dyDescent="0.35">
      <c r="A57" s="30">
        <v>3</v>
      </c>
      <c r="B57" s="31">
        <v>43921</v>
      </c>
      <c r="C57" s="15">
        <f>+$G$47/(1+$G$48)^($A$57-$A57)</f>
        <v>50245.25</v>
      </c>
      <c r="D57" s="15">
        <f t="shared" si="0"/>
        <v>46644.30932046043</v>
      </c>
      <c r="E57" s="15">
        <f t="shared" si="1"/>
        <v>43301.438284868535</v>
      </c>
      <c r="F57" s="32">
        <f>-G47</f>
        <v>-50245.25</v>
      </c>
      <c r="G57" s="32">
        <f t="shared" si="2"/>
        <v>89945.747605328972</v>
      </c>
      <c r="H57" s="32">
        <f t="shared" si="4"/>
        <v>866.08986194203976</v>
      </c>
      <c r="I57" s="32">
        <f>+C57-C56</f>
        <v>310.41152698159567</v>
      </c>
      <c r="J57" s="32">
        <f t="shared" si="3"/>
        <v>288.16517543780355</v>
      </c>
      <c r="K57" s="32">
        <f t="shared" si="3"/>
        <v>267.51315952265577</v>
      </c>
    </row>
    <row r="58" spans="1:11" hidden="1" x14ac:dyDescent="0.35">
      <c r="A58" s="30">
        <v>4</v>
      </c>
      <c r="B58" s="31">
        <v>43951</v>
      </c>
      <c r="C58" s="31"/>
      <c r="D58" s="15">
        <f t="shared" si="0"/>
        <v>46934.265826257259</v>
      </c>
      <c r="E58" s="15">
        <f t="shared" si="1"/>
        <v>43570.614394965858</v>
      </c>
      <c r="F58" s="32">
        <v>0</v>
      </c>
      <c r="G58" s="32">
        <f t="shared" si="2"/>
        <v>90504.880221223109</v>
      </c>
      <c r="H58" s="32">
        <f t="shared" si="4"/>
        <v>559.13261589416345</v>
      </c>
      <c r="I58" s="33"/>
      <c r="J58" s="32">
        <f t="shared" si="3"/>
        <v>289.95650579682842</v>
      </c>
      <c r="K58" s="32">
        <f t="shared" si="3"/>
        <v>269.17611009732354</v>
      </c>
    </row>
    <row r="59" spans="1:11" hidden="1" x14ac:dyDescent="0.35">
      <c r="A59" s="30">
        <v>5</v>
      </c>
      <c r="B59" s="31">
        <v>43982</v>
      </c>
      <c r="C59" s="31"/>
      <c r="D59" s="15">
        <f t="shared" si="0"/>
        <v>47226.024797917111</v>
      </c>
      <c r="E59" s="15">
        <f t="shared" si="1"/>
        <v>43841.463793090494</v>
      </c>
      <c r="F59" s="32">
        <v>0</v>
      </c>
      <c r="G59" s="32">
        <f t="shared" si="2"/>
        <v>91067.488591007597</v>
      </c>
      <c r="H59" s="32">
        <f t="shared" si="4"/>
        <v>562.60836978447981</v>
      </c>
      <c r="I59" s="33"/>
      <c r="J59" s="32">
        <f t="shared" si="3"/>
        <v>291.75897165985225</v>
      </c>
      <c r="K59" s="32">
        <f t="shared" si="3"/>
        <v>270.84939812463563</v>
      </c>
    </row>
    <row r="60" spans="1:11" hidden="1" x14ac:dyDescent="0.35">
      <c r="A60" s="30">
        <v>6</v>
      </c>
      <c r="B60" s="31">
        <v>44012</v>
      </c>
      <c r="C60" s="31"/>
      <c r="D60" s="15">
        <f t="shared" si="0"/>
        <v>47519.597440165933</v>
      </c>
      <c r="E60" s="15">
        <f t="shared" si="1"/>
        <v>44113.996880956096</v>
      </c>
      <c r="F60" s="32">
        <v>0</v>
      </c>
      <c r="G60" s="32">
        <f t="shared" si="2"/>
        <v>91633.594321122029</v>
      </c>
      <c r="H60" s="32">
        <f t="shared" si="4"/>
        <v>566.10573011441841</v>
      </c>
      <c r="I60" s="33"/>
      <c r="J60" s="32">
        <f t="shared" si="3"/>
        <v>293.57264224882238</v>
      </c>
      <c r="K60" s="32">
        <f t="shared" si="3"/>
        <v>272.53308786560228</v>
      </c>
    </row>
    <row r="61" spans="1:11" hidden="1" x14ac:dyDescent="0.35">
      <c r="A61" s="30">
        <v>7</v>
      </c>
      <c r="B61" s="31">
        <v>44043</v>
      </c>
      <c r="C61" s="31"/>
      <c r="D61" s="15">
        <f t="shared" si="0"/>
        <v>47814.995027381985</v>
      </c>
      <c r="E61" s="15">
        <f t="shared" si="1"/>
        <v>44388.224124936816</v>
      </c>
      <c r="F61" s="32">
        <v>0</v>
      </c>
      <c r="G61" s="32">
        <f t="shared" si="2"/>
        <v>92203.219152318808</v>
      </c>
      <c r="H61" s="32">
        <f t="shared" si="4"/>
        <v>569.62483119677802</v>
      </c>
      <c r="I61" s="33"/>
      <c r="J61" s="32">
        <f t="shared" si="3"/>
        <v>295.39758721605176</v>
      </c>
      <c r="K61" s="32">
        <f t="shared" si="3"/>
        <v>274.22724398072023</v>
      </c>
    </row>
    <row r="62" spans="1:11" hidden="1" x14ac:dyDescent="0.35">
      <c r="A62" s="30">
        <v>8</v>
      </c>
      <c r="B62" s="31">
        <v>44074</v>
      </c>
      <c r="C62" s="31"/>
      <c r="D62" s="15">
        <f t="shared" si="0"/>
        <v>48112.22890402878</v>
      </c>
      <c r="E62" s="15">
        <f t="shared" si="1"/>
        <v>44664.156056469314</v>
      </c>
      <c r="F62" s="32">
        <v>0</v>
      </c>
      <c r="G62" s="32">
        <f t="shared" si="2"/>
        <v>92776.384960498093</v>
      </c>
      <c r="H62" s="32">
        <f t="shared" si="4"/>
        <v>573.16580817929037</v>
      </c>
      <c r="I62" s="33"/>
      <c r="J62" s="32">
        <f t="shared" si="3"/>
        <v>297.23387664679467</v>
      </c>
      <c r="K62" s="32">
        <f t="shared" si="3"/>
        <v>275.9319315324974</v>
      </c>
    </row>
    <row r="63" spans="1:11" hidden="1" x14ac:dyDescent="0.35">
      <c r="A63" s="30">
        <v>9</v>
      </c>
      <c r="B63" s="31">
        <v>44104</v>
      </c>
      <c r="C63" s="31"/>
      <c r="D63" s="15">
        <f t="shared" si="0"/>
        <v>48411.31048509082</v>
      </c>
      <c r="E63" s="15">
        <f t="shared" si="1"/>
        <v>44941.803272457095</v>
      </c>
      <c r="F63" s="32">
        <v>0</v>
      </c>
      <c r="G63" s="32">
        <f t="shared" si="2"/>
        <v>93353.113757547922</v>
      </c>
      <c r="H63" s="32">
        <f t="shared" si="4"/>
        <v>576.72879704981017</v>
      </c>
      <c r="I63" s="33"/>
      <c r="J63" s="32">
        <f t="shared" si="3"/>
        <v>299.08158106204064</v>
      </c>
      <c r="K63" s="32">
        <f t="shared" si="3"/>
        <v>277.64721598778124</v>
      </c>
    </row>
    <row r="64" spans="1:11" hidden="1" x14ac:dyDescent="0.35">
      <c r="A64" s="30">
        <v>10</v>
      </c>
      <c r="B64" s="31">
        <v>44135</v>
      </c>
      <c r="C64" s="31"/>
      <c r="D64" s="15">
        <f t="shared" si="0"/>
        <v>48712.251256511896</v>
      </c>
      <c r="E64" s="15">
        <f t="shared" si="1"/>
        <v>45221.176435677553</v>
      </c>
      <c r="F64" s="32">
        <v>0</v>
      </c>
      <c r="G64" s="32">
        <f t="shared" si="2"/>
        <v>93933.427692189449</v>
      </c>
      <c r="H64" s="32">
        <f t="shared" si="4"/>
        <v>580.31393464153848</v>
      </c>
      <c r="I64" s="33"/>
      <c r="J64" s="32">
        <f t="shared" si="3"/>
        <v>300.94077142107562</v>
      </c>
      <c r="K64" s="32">
        <f t="shared" si="3"/>
        <v>279.37316322045808</v>
      </c>
    </row>
    <row r="65" spans="1:11" hidden="1" x14ac:dyDescent="0.35">
      <c r="A65" s="30">
        <v>11</v>
      </c>
      <c r="B65" s="31">
        <v>44165</v>
      </c>
      <c r="C65" s="31"/>
      <c r="D65" s="15">
        <f t="shared" si="0"/>
        <v>49015.062775636274</v>
      </c>
      <c r="E65" s="15">
        <f t="shared" si="1"/>
        <v>45502.286275191451</v>
      </c>
      <c r="F65" s="32">
        <v>0</v>
      </c>
      <c r="G65" s="32">
        <f t="shared" si="2"/>
        <v>94517.349050827732</v>
      </c>
      <c r="H65" s="32">
        <f t="shared" si="4"/>
        <v>583.92135863827582</v>
      </c>
      <c r="I65" s="33"/>
      <c r="J65" s="32">
        <f t="shared" si="3"/>
        <v>302.81151912437781</v>
      </c>
      <c r="K65" s="32">
        <f t="shared" si="3"/>
        <v>281.1098395138979</v>
      </c>
    </row>
    <row r="66" spans="1:11" hidden="1" x14ac:dyDescent="0.35">
      <c r="A66" s="30">
        <v>12</v>
      </c>
      <c r="B66" s="31">
        <v>44196</v>
      </c>
      <c r="C66" s="31"/>
      <c r="D66" s="15">
        <f t="shared" si="0"/>
        <v>49319.756671652474</v>
      </c>
      <c r="E66" s="15">
        <f t="shared" si="1"/>
        <v>45785.143586754959</v>
      </c>
      <c r="F66" s="32">
        <v>0</v>
      </c>
      <c r="G66" s="32">
        <f t="shared" si="2"/>
        <v>95104.900258407433</v>
      </c>
      <c r="H66" s="32">
        <f t="shared" si="4"/>
        <v>587.55120757971213</v>
      </c>
      <c r="I66" s="33"/>
      <c r="J66" s="32">
        <f t="shared" si="3"/>
        <v>304.6938960162006</v>
      </c>
      <c r="K66" s="32">
        <f t="shared" si="3"/>
        <v>282.85731156350812</v>
      </c>
    </row>
    <row r="67" spans="1:11" hidden="1" x14ac:dyDescent="0.35">
      <c r="A67" s="30">
        <v>13</v>
      </c>
      <c r="B67" s="31">
        <v>44227</v>
      </c>
      <c r="C67" s="31"/>
      <c r="D67" s="15">
        <f t="shared" si="0"/>
        <v>49626.34464603995</v>
      </c>
      <c r="E67" s="15">
        <f t="shared" si="1"/>
        <v>46069.759233234239</v>
      </c>
      <c r="F67" s="32">
        <v>0</v>
      </c>
      <c r="G67" s="32">
        <f t="shared" si="2"/>
        <v>95696.103879274189</v>
      </c>
      <c r="H67" s="32">
        <f t="shared" si="4"/>
        <v>591.20362086674504</v>
      </c>
      <c r="I67" s="33"/>
      <c r="J67" s="32">
        <f t="shared" si="3"/>
        <v>306.5879743874757</v>
      </c>
      <c r="K67" s="32">
        <f t="shared" si="3"/>
        <v>284.61564647928026</v>
      </c>
    </row>
    <row r="68" spans="1:11" hidden="1" x14ac:dyDescent="0.35">
      <c r="A68" s="30">
        <v>14</v>
      </c>
      <c r="B68" s="31">
        <v>44255</v>
      </c>
      <c r="C68" s="31"/>
      <c r="D68" s="15">
        <f t="shared" si="0"/>
        <v>49934.838473018404</v>
      </c>
      <c r="E68" s="15">
        <f t="shared" si="1"/>
        <v>46356.144145022627</v>
      </c>
      <c r="F68" s="32">
        <v>0</v>
      </c>
      <c r="G68" s="32">
        <f t="shared" si="2"/>
        <v>96290.982618041031</v>
      </c>
      <c r="H68" s="32">
        <f t="shared" si="4"/>
        <v>594.87873876683511</v>
      </c>
      <c r="I68" s="33"/>
      <c r="J68" s="32">
        <f t="shared" si="3"/>
        <v>308.49382697845431</v>
      </c>
      <c r="K68" s="32">
        <f t="shared" si="3"/>
        <v>286.3849117883874</v>
      </c>
    </row>
    <row r="69" spans="1:11" hidden="1" x14ac:dyDescent="0.35">
      <c r="A69" s="30">
        <v>15</v>
      </c>
      <c r="B69" s="31">
        <v>44286</v>
      </c>
      <c r="C69" s="31"/>
      <c r="D69" s="15">
        <f t="shared" si="0"/>
        <v>50245.25</v>
      </c>
      <c r="E69" s="15">
        <f t="shared" si="1"/>
        <v>46644.30932046043</v>
      </c>
      <c r="F69" s="32">
        <f>-H47</f>
        <v>-50245.25</v>
      </c>
      <c r="G69" s="32">
        <f t="shared" si="2"/>
        <v>46644.309320460423</v>
      </c>
      <c r="H69" s="32">
        <f t="shared" si="4"/>
        <v>598.57670241939161</v>
      </c>
      <c r="I69" s="33"/>
      <c r="J69" s="32">
        <f>+D69-D68</f>
        <v>310.41152698159567</v>
      </c>
      <c r="K69" s="32">
        <f t="shared" si="3"/>
        <v>288.16517543780355</v>
      </c>
    </row>
    <row r="70" spans="1:11" hidden="1" x14ac:dyDescent="0.35">
      <c r="A70" s="30">
        <v>16</v>
      </c>
      <c r="B70" s="31">
        <v>44316</v>
      </c>
      <c r="C70" s="31"/>
      <c r="D70" s="31"/>
      <c r="E70" s="15">
        <f t="shared" si="1"/>
        <v>46934.265826257259</v>
      </c>
      <c r="F70" s="32">
        <v>0</v>
      </c>
      <c r="G70" s="32">
        <f t="shared" si="2"/>
        <v>46934.265826257259</v>
      </c>
      <c r="H70" s="32">
        <f t="shared" si="4"/>
        <v>289.95650579683854</v>
      </c>
      <c r="I70" s="33"/>
      <c r="J70" s="33"/>
      <c r="K70" s="32">
        <f t="shared" si="3"/>
        <v>289.95650579682842</v>
      </c>
    </row>
    <row r="71" spans="1:11" hidden="1" x14ac:dyDescent="0.35">
      <c r="A71" s="30">
        <v>17</v>
      </c>
      <c r="B71" s="31">
        <v>44347</v>
      </c>
      <c r="C71" s="31"/>
      <c r="D71" s="31"/>
      <c r="E71" s="15">
        <f t="shared" si="1"/>
        <v>47226.024797917111</v>
      </c>
      <c r="F71" s="32">
        <v>0</v>
      </c>
      <c r="G71" s="32">
        <f t="shared" si="2"/>
        <v>47226.024797917111</v>
      </c>
      <c r="H71" s="32">
        <f t="shared" si="4"/>
        <v>291.75897165985072</v>
      </c>
      <c r="I71" s="33"/>
      <c r="J71" s="33"/>
      <c r="K71" s="32">
        <f t="shared" ref="K71:K80" si="5">+E71-E70</f>
        <v>291.75897165985225</v>
      </c>
    </row>
    <row r="72" spans="1:11" hidden="1" x14ac:dyDescent="0.35">
      <c r="A72" s="30">
        <v>18</v>
      </c>
      <c r="B72" s="31">
        <v>44377</v>
      </c>
      <c r="C72" s="31"/>
      <c r="D72" s="31"/>
      <c r="E72" s="15">
        <f t="shared" si="1"/>
        <v>47519.597440165933</v>
      </c>
      <c r="F72" s="32">
        <v>0</v>
      </c>
      <c r="G72" s="32">
        <f t="shared" si="2"/>
        <v>47519.597440165933</v>
      </c>
      <c r="H72" s="32">
        <f t="shared" si="4"/>
        <v>293.57264224882141</v>
      </c>
      <c r="I72" s="33"/>
      <c r="J72" s="33"/>
      <c r="K72" s="32">
        <f t="shared" si="5"/>
        <v>293.57264224882238</v>
      </c>
    </row>
    <row r="73" spans="1:11" hidden="1" x14ac:dyDescent="0.35">
      <c r="A73" s="30">
        <v>19</v>
      </c>
      <c r="B73" s="31">
        <v>44408</v>
      </c>
      <c r="C73" s="31"/>
      <c r="D73" s="31"/>
      <c r="E73" s="15">
        <f t="shared" si="1"/>
        <v>47814.995027381985</v>
      </c>
      <c r="F73" s="32">
        <v>0</v>
      </c>
      <c r="G73" s="32">
        <f t="shared" si="2"/>
        <v>47814.995027381985</v>
      </c>
      <c r="H73" s="32">
        <f t="shared" si="4"/>
        <v>295.39758721604539</v>
      </c>
      <c r="I73" s="33"/>
      <c r="J73" s="33"/>
      <c r="K73" s="32">
        <f t="shared" si="5"/>
        <v>295.39758721605176</v>
      </c>
    </row>
    <row r="74" spans="1:11" hidden="1" x14ac:dyDescent="0.35">
      <c r="A74" s="30">
        <v>20</v>
      </c>
      <c r="B74" s="31">
        <v>44439</v>
      </c>
      <c r="C74" s="31"/>
      <c r="D74" s="31"/>
      <c r="E74" s="15">
        <f t="shared" si="1"/>
        <v>48112.22890402878</v>
      </c>
      <c r="F74" s="32">
        <v>0</v>
      </c>
      <c r="G74" s="32">
        <f t="shared" si="2"/>
        <v>48112.22890402878</v>
      </c>
      <c r="H74" s="32">
        <f t="shared" si="4"/>
        <v>297.23387664679944</v>
      </c>
      <c r="I74" s="33"/>
      <c r="J74" s="33"/>
      <c r="K74" s="32">
        <f t="shared" si="5"/>
        <v>297.23387664679467</v>
      </c>
    </row>
    <row r="75" spans="1:11" hidden="1" x14ac:dyDescent="0.35">
      <c r="A75" s="30">
        <v>21</v>
      </c>
      <c r="B75" s="31">
        <v>44469</v>
      </c>
      <c r="C75" s="31"/>
      <c r="D75" s="31"/>
      <c r="E75" s="15">
        <f t="shared" si="1"/>
        <v>48411.31048509082</v>
      </c>
      <c r="F75" s="32">
        <v>0</v>
      </c>
      <c r="G75" s="32">
        <f t="shared" si="2"/>
        <v>48411.31048509082</v>
      </c>
      <c r="H75" s="32">
        <f t="shared" si="4"/>
        <v>299.08158106203337</v>
      </c>
      <c r="I75" s="33"/>
      <c r="J75" s="33"/>
      <c r="K75" s="32">
        <f t="shared" si="5"/>
        <v>299.08158106204064</v>
      </c>
    </row>
    <row r="76" spans="1:11" hidden="1" x14ac:dyDescent="0.35">
      <c r="A76" s="30">
        <v>22</v>
      </c>
      <c r="B76" s="31">
        <v>44500</v>
      </c>
      <c r="C76" s="31"/>
      <c r="D76" s="31"/>
      <c r="E76" s="15">
        <f t="shared" si="1"/>
        <v>48712.251256511896</v>
      </c>
      <c r="F76" s="32">
        <v>0</v>
      </c>
      <c r="G76" s="32">
        <f t="shared" si="2"/>
        <v>48712.251256511896</v>
      </c>
      <c r="H76" s="32">
        <f t="shared" si="4"/>
        <v>300.94077142107903</v>
      </c>
      <c r="I76" s="33"/>
      <c r="J76" s="33"/>
      <c r="K76" s="32">
        <f t="shared" si="5"/>
        <v>300.94077142107562</v>
      </c>
    </row>
    <row r="77" spans="1:11" hidden="1" x14ac:dyDescent="0.35">
      <c r="A77" s="30">
        <v>23</v>
      </c>
      <c r="B77" s="31">
        <v>44530</v>
      </c>
      <c r="C77" s="31"/>
      <c r="D77" s="31"/>
      <c r="E77" s="15">
        <f t="shared" si="1"/>
        <v>49015.062775636274</v>
      </c>
      <c r="F77" s="32">
        <v>0</v>
      </c>
      <c r="G77" s="32">
        <f t="shared" si="2"/>
        <v>49015.062775636274</v>
      </c>
      <c r="H77" s="32">
        <f t="shared" si="4"/>
        <v>302.81151912437463</v>
      </c>
      <c r="I77" s="33"/>
      <c r="J77" s="33"/>
      <c r="K77" s="32">
        <f t="shared" si="5"/>
        <v>302.81151912437781</v>
      </c>
    </row>
    <row r="78" spans="1:11" hidden="1" x14ac:dyDescent="0.35">
      <c r="A78" s="30">
        <v>24</v>
      </c>
      <c r="B78" s="31">
        <v>44561</v>
      </c>
      <c r="C78" s="31"/>
      <c r="D78" s="31"/>
      <c r="E78" s="15">
        <f t="shared" si="1"/>
        <v>49319.756671652474</v>
      </c>
      <c r="F78" s="32">
        <v>0</v>
      </c>
      <c r="G78" s="32">
        <f t="shared" si="2"/>
        <v>49319.756671652474</v>
      </c>
      <c r="H78" s="32">
        <f t="shared" si="4"/>
        <v>304.69389601620747</v>
      </c>
      <c r="I78" s="33"/>
      <c r="J78" s="33"/>
      <c r="K78" s="32">
        <f t="shared" si="5"/>
        <v>304.6938960162006</v>
      </c>
    </row>
    <row r="79" spans="1:11" hidden="1" x14ac:dyDescent="0.35">
      <c r="A79" s="30">
        <v>25</v>
      </c>
      <c r="B79" s="31">
        <v>44592</v>
      </c>
      <c r="C79" s="31"/>
      <c r="D79" s="31"/>
      <c r="E79" s="15">
        <f t="shared" si="1"/>
        <v>49626.34464603995</v>
      </c>
      <c r="F79" s="32">
        <v>0</v>
      </c>
      <c r="G79" s="32">
        <f t="shared" si="2"/>
        <v>49626.34464603995</v>
      </c>
      <c r="H79" s="32">
        <f t="shared" si="4"/>
        <v>306.58797438747251</v>
      </c>
      <c r="I79" s="33"/>
      <c r="J79" s="33"/>
      <c r="K79" s="32">
        <f t="shared" si="5"/>
        <v>306.5879743874757</v>
      </c>
    </row>
    <row r="80" spans="1:11" hidden="1" x14ac:dyDescent="0.35">
      <c r="A80" s="30">
        <v>26</v>
      </c>
      <c r="B80" s="31">
        <v>44620</v>
      </c>
      <c r="C80" s="31"/>
      <c r="D80" s="31"/>
      <c r="E80" s="15">
        <f t="shared" si="1"/>
        <v>49934.838473018404</v>
      </c>
      <c r="F80" s="32">
        <v>0</v>
      </c>
      <c r="G80" s="32">
        <f t="shared" si="2"/>
        <v>49934.838473018404</v>
      </c>
      <c r="H80" s="32">
        <f t="shared" si="4"/>
        <v>308.49382697844936</v>
      </c>
      <c r="I80" s="33"/>
      <c r="J80" s="33"/>
      <c r="K80" s="32">
        <f t="shared" si="5"/>
        <v>308.49382697845431</v>
      </c>
    </row>
    <row r="81" spans="1:12" hidden="1" x14ac:dyDescent="0.35">
      <c r="A81" s="30">
        <v>27</v>
      </c>
      <c r="B81" s="31">
        <v>44651</v>
      </c>
      <c r="C81" s="31"/>
      <c r="D81" s="31"/>
      <c r="E81" s="15">
        <f t="shared" si="1"/>
        <v>50245.25</v>
      </c>
      <c r="F81" s="32">
        <f>-I47</f>
        <v>-50245.25</v>
      </c>
      <c r="G81" s="32">
        <f t="shared" si="2"/>
        <v>0</v>
      </c>
      <c r="H81" s="32">
        <f t="shared" si="4"/>
        <v>310.41152698159487</v>
      </c>
      <c r="I81" s="33"/>
      <c r="J81" s="33"/>
      <c r="K81" s="32">
        <f>+E81-E80</f>
        <v>310.41152698159567</v>
      </c>
    </row>
    <row r="82" spans="1:12" hidden="1" x14ac:dyDescent="0.35">
      <c r="F82" s="35">
        <f>SUM(F55:F81)</f>
        <v>-150735.75</v>
      </c>
      <c r="G82" s="35"/>
      <c r="H82" s="35">
        <f>SUM(H55:H81)</f>
        <v>13127.003114452767</v>
      </c>
      <c r="I82" s="36">
        <f>SUM(I55:I81)</f>
        <v>925.49332834752568</v>
      </c>
      <c r="J82" s="36">
        <f>SUM(J55:J81)</f>
        <v>4460.106413245041</v>
      </c>
      <c r="K82" s="36">
        <f>SUM(K55:K81)</f>
        <v>7741.4033728602662</v>
      </c>
      <c r="L82" s="35">
        <f>+I82+J82+K82</f>
        <v>13127.003114452833</v>
      </c>
    </row>
    <row r="84" spans="1:12" x14ac:dyDescent="0.35">
      <c r="A84" s="37"/>
    </row>
    <row r="86" spans="1:12" ht="15" customHeight="1" x14ac:dyDescent="0.35"/>
    <row r="92" spans="1:12" ht="15" customHeight="1" x14ac:dyDescent="0.35"/>
    <row r="98" ht="15" customHeight="1" x14ac:dyDescent="0.35"/>
    <row r="104" ht="15" customHeight="1" x14ac:dyDescent="0.35"/>
    <row r="110" ht="15" customHeight="1" x14ac:dyDescent="0.35"/>
  </sheetData>
  <mergeCells count="11">
    <mergeCell ref="A15:K18"/>
    <mergeCell ref="A21:K23"/>
    <mergeCell ref="G46:I46"/>
    <mergeCell ref="A9:K9"/>
    <mergeCell ref="A8:H8"/>
    <mergeCell ref="A10:K10"/>
    <mergeCell ref="A11:K11"/>
    <mergeCell ref="A12:K12"/>
    <mergeCell ref="A14:K14"/>
    <mergeCell ref="A26:K26"/>
    <mergeCell ref="A27:K27"/>
  </mergeCells>
  <pageMargins left="0.70866141732283472" right="0.70866141732283472" top="0.74803149606299213" bottom="0.74803149606299213" header="0.31496062992125984" footer="0.31496062992125984"/>
  <pageSetup scale="93" orientation="portrait" r:id="rId1"/>
  <rowBreaks count="2" manualBreakCount="2">
    <brk id="27" max="10" man="1"/>
    <brk id="42"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2135-B75E-46C7-8064-89C93A5932F8}">
  <dimension ref="A1:Q114"/>
  <sheetViews>
    <sheetView showGridLines="0" tabSelected="1" view="pageBreakPreview" topLeftCell="A43" zoomScale="90" zoomScaleNormal="101" zoomScaleSheetLayoutView="90" workbookViewId="0">
      <selection activeCell="B52" sqref="B52"/>
    </sheetView>
  </sheetViews>
  <sheetFormatPr baseColWidth="10" defaultColWidth="11.453125" defaultRowHeight="12.5" x14ac:dyDescent="0.25"/>
  <cols>
    <col min="1" max="1" width="14.6328125" style="70" customWidth="1"/>
    <col min="2" max="2" width="15.54296875" style="70" customWidth="1"/>
    <col min="3" max="3" width="14.453125" style="70" customWidth="1"/>
    <col min="4" max="4" width="13.6328125" style="70" customWidth="1"/>
    <col min="5" max="5" width="13.26953125" style="70" customWidth="1"/>
    <col min="6" max="6" width="13.453125" style="70" customWidth="1"/>
    <col min="7" max="7" width="12.1796875" style="70" bestFit="1" customWidth="1"/>
    <col min="8" max="8" width="12.81640625" style="70" customWidth="1"/>
    <col min="9" max="9" width="12.1796875" style="70" bestFit="1" customWidth="1"/>
    <col min="10" max="10" width="14" style="70" customWidth="1"/>
    <col min="11" max="11" width="11.453125" style="70"/>
    <col min="12" max="12" width="12.1796875" style="70" customWidth="1"/>
    <col min="13" max="16384" width="11.453125" style="70"/>
  </cols>
  <sheetData>
    <row r="1" spans="1:17" ht="13" hidden="1" x14ac:dyDescent="0.3">
      <c r="A1" s="69" t="s">
        <v>87</v>
      </c>
      <c r="Q1" s="71"/>
    </row>
    <row r="2" spans="1:17" ht="13" hidden="1" x14ac:dyDescent="0.3">
      <c r="A2" s="72" t="s">
        <v>1</v>
      </c>
      <c r="Q2" s="71"/>
    </row>
    <row r="3" spans="1:17" ht="13" hidden="1" x14ac:dyDescent="0.3">
      <c r="A3" s="72" t="s">
        <v>82</v>
      </c>
      <c r="Q3" s="71"/>
    </row>
    <row r="4" spans="1:17" hidden="1" x14ac:dyDescent="0.25"/>
    <row r="5" spans="1:17" ht="13" hidden="1" x14ac:dyDescent="0.3">
      <c r="A5" s="73" t="s">
        <v>70</v>
      </c>
      <c r="F5" s="74"/>
      <c r="H5" s="74"/>
      <c r="I5" s="74"/>
      <c r="L5" s="74"/>
      <c r="M5" s="71"/>
    </row>
    <row r="6" spans="1:17" ht="13" hidden="1" x14ac:dyDescent="0.3">
      <c r="A6" s="73"/>
      <c r="F6" s="74"/>
      <c r="H6" s="74"/>
      <c r="I6" s="74"/>
      <c r="L6" s="74"/>
      <c r="M6" s="71"/>
    </row>
    <row r="7" spans="1:17" ht="13" hidden="1" x14ac:dyDescent="0.3">
      <c r="A7" s="73" t="s">
        <v>76</v>
      </c>
      <c r="F7" s="74"/>
      <c r="H7" s="74"/>
      <c r="I7" s="74"/>
      <c r="L7" s="74"/>
      <c r="M7" s="71"/>
    </row>
    <row r="8" spans="1:17" ht="15.75" hidden="1" customHeight="1" x14ac:dyDescent="0.3">
      <c r="A8" s="148" t="s">
        <v>74</v>
      </c>
      <c r="B8" s="148"/>
      <c r="C8" s="148"/>
      <c r="D8" s="148"/>
      <c r="E8" s="148"/>
      <c r="F8" s="148"/>
      <c r="G8" s="148"/>
      <c r="H8" s="148"/>
      <c r="I8" s="74"/>
      <c r="L8" s="74"/>
      <c r="M8" s="71"/>
    </row>
    <row r="9" spans="1:17" ht="14.25" hidden="1" customHeight="1" x14ac:dyDescent="0.3">
      <c r="A9" s="148" t="s">
        <v>73</v>
      </c>
      <c r="B9" s="148"/>
      <c r="C9" s="148"/>
      <c r="D9" s="148"/>
      <c r="E9" s="148"/>
      <c r="F9" s="148"/>
      <c r="G9" s="148"/>
      <c r="H9" s="148"/>
      <c r="I9" s="74"/>
      <c r="L9" s="74"/>
      <c r="M9" s="71"/>
    </row>
    <row r="10" spans="1:17" ht="17.25" hidden="1" customHeight="1" x14ac:dyDescent="0.3">
      <c r="A10" s="148" t="s">
        <v>72</v>
      </c>
      <c r="B10" s="148"/>
      <c r="C10" s="148"/>
      <c r="D10" s="148"/>
      <c r="E10" s="148"/>
      <c r="F10" s="148"/>
      <c r="G10" s="148"/>
      <c r="H10" s="148"/>
      <c r="I10" s="148"/>
      <c r="J10" s="148"/>
      <c r="K10" s="148"/>
      <c r="L10" s="74"/>
      <c r="M10" s="71"/>
    </row>
    <row r="11" spans="1:17" ht="15.75" hidden="1" customHeight="1" x14ac:dyDescent="0.3">
      <c r="A11" s="149" t="s">
        <v>71</v>
      </c>
      <c r="B11" s="149"/>
      <c r="C11" s="149"/>
      <c r="D11" s="149"/>
      <c r="E11" s="149"/>
      <c r="F11" s="149"/>
      <c r="G11" s="149"/>
      <c r="H11" s="149"/>
      <c r="I11" s="149"/>
      <c r="J11" s="149"/>
      <c r="K11" s="149"/>
      <c r="L11" s="74"/>
      <c r="M11" s="71"/>
    </row>
    <row r="12" spans="1:17" ht="3" hidden="1" customHeight="1" x14ac:dyDescent="0.3">
      <c r="A12" s="75"/>
      <c r="B12" s="76"/>
      <c r="C12" s="76"/>
      <c r="D12" s="76"/>
      <c r="E12" s="76"/>
      <c r="F12" s="76"/>
      <c r="G12" s="76"/>
      <c r="H12" s="76"/>
      <c r="I12" s="74"/>
      <c r="L12" s="74"/>
      <c r="M12" s="71"/>
    </row>
    <row r="13" spans="1:17" ht="13" hidden="1" x14ac:dyDescent="0.3">
      <c r="A13" s="149" t="s">
        <v>75</v>
      </c>
      <c r="B13" s="149"/>
      <c r="C13" s="149"/>
      <c r="D13" s="149"/>
      <c r="E13" s="149"/>
      <c r="F13" s="149"/>
      <c r="G13" s="149"/>
      <c r="H13" s="149"/>
      <c r="I13" s="149"/>
      <c r="J13" s="149"/>
      <c r="K13" s="149"/>
      <c r="L13" s="74"/>
      <c r="M13" s="71"/>
    </row>
    <row r="14" spans="1:17" ht="3" hidden="1" customHeight="1" x14ac:dyDescent="0.3">
      <c r="A14" s="75"/>
      <c r="B14" s="77"/>
      <c r="C14" s="77"/>
      <c r="D14" s="77"/>
      <c r="E14" s="77"/>
      <c r="F14" s="78"/>
      <c r="G14" s="77"/>
      <c r="H14" s="78"/>
      <c r="I14" s="74"/>
      <c r="L14" s="74"/>
      <c r="M14" s="71"/>
    </row>
    <row r="15" spans="1:17" ht="13" hidden="1" x14ac:dyDescent="0.3">
      <c r="A15" s="151" t="s">
        <v>77</v>
      </c>
      <c r="B15" s="151"/>
      <c r="C15" s="151"/>
      <c r="D15" s="151"/>
      <c r="E15" s="151"/>
      <c r="F15" s="151"/>
      <c r="G15" s="151"/>
      <c r="H15" s="151"/>
      <c r="I15" s="151"/>
      <c r="J15" s="151"/>
      <c r="K15" s="151"/>
      <c r="L15" s="74"/>
      <c r="M15" s="71"/>
    </row>
    <row r="16" spans="1:17" ht="7.5" hidden="1" customHeight="1" x14ac:dyDescent="0.25">
      <c r="A16" s="148" t="s">
        <v>129</v>
      </c>
      <c r="B16" s="148"/>
      <c r="C16" s="148"/>
      <c r="D16" s="148"/>
      <c r="E16" s="148"/>
      <c r="F16" s="148"/>
      <c r="G16" s="148"/>
      <c r="H16" s="148"/>
      <c r="I16" s="148"/>
      <c r="J16" s="148"/>
      <c r="K16" s="148"/>
      <c r="L16" s="74"/>
      <c r="M16" s="71"/>
    </row>
    <row r="17" spans="1:17" ht="15.75" hidden="1" customHeight="1" x14ac:dyDescent="0.25">
      <c r="A17" s="148"/>
      <c r="B17" s="148"/>
      <c r="C17" s="148"/>
      <c r="D17" s="148"/>
      <c r="E17" s="148"/>
      <c r="F17" s="148"/>
      <c r="G17" s="148"/>
      <c r="H17" s="148"/>
      <c r="I17" s="148"/>
      <c r="J17" s="148"/>
      <c r="K17" s="148"/>
      <c r="L17" s="74"/>
      <c r="M17" s="71"/>
    </row>
    <row r="18" spans="1:17" ht="15.75" hidden="1" customHeight="1" x14ac:dyDescent="0.25">
      <c r="A18" s="148"/>
      <c r="B18" s="148"/>
      <c r="C18" s="148"/>
      <c r="D18" s="148"/>
      <c r="E18" s="148"/>
      <c r="F18" s="148"/>
      <c r="G18" s="148"/>
      <c r="H18" s="148"/>
      <c r="I18" s="148"/>
      <c r="J18" s="148"/>
      <c r="K18" s="148"/>
      <c r="L18" s="74"/>
      <c r="M18" s="71"/>
    </row>
    <row r="19" spans="1:17" ht="15.75" hidden="1" customHeight="1" x14ac:dyDescent="0.25">
      <c r="A19" s="148"/>
      <c r="B19" s="148"/>
      <c r="C19" s="148"/>
      <c r="D19" s="148"/>
      <c r="E19" s="148"/>
      <c r="F19" s="148"/>
      <c r="G19" s="148"/>
      <c r="H19" s="148"/>
      <c r="I19" s="148"/>
      <c r="J19" s="148"/>
      <c r="K19" s="148"/>
      <c r="L19" s="74"/>
      <c r="M19" s="71"/>
    </row>
    <row r="20" spans="1:17" ht="4.5" hidden="1" customHeight="1" x14ac:dyDescent="0.3">
      <c r="A20" s="75"/>
      <c r="B20" s="77"/>
      <c r="C20" s="77"/>
      <c r="D20" s="77"/>
      <c r="E20" s="77"/>
      <c r="F20" s="78"/>
      <c r="G20" s="77"/>
      <c r="H20" s="78"/>
      <c r="I20" s="74"/>
      <c r="L20" s="74"/>
      <c r="M20" s="71"/>
    </row>
    <row r="21" spans="1:17" ht="13" hidden="1" x14ac:dyDescent="0.3">
      <c r="A21" s="73" t="s">
        <v>78</v>
      </c>
      <c r="F21" s="74"/>
      <c r="H21" s="74"/>
      <c r="I21" s="74"/>
      <c r="L21" s="74"/>
      <c r="M21" s="71"/>
    </row>
    <row r="22" spans="1:17" ht="8.25" hidden="1" customHeight="1" x14ac:dyDescent="0.25">
      <c r="A22" s="150" t="s">
        <v>130</v>
      </c>
      <c r="B22" s="150"/>
      <c r="C22" s="150"/>
      <c r="D22" s="150"/>
      <c r="E22" s="150"/>
      <c r="F22" s="150"/>
      <c r="G22" s="150"/>
      <c r="H22" s="150"/>
      <c r="I22" s="150"/>
      <c r="J22" s="150"/>
      <c r="K22" s="150"/>
      <c r="L22" s="74"/>
      <c r="M22" s="71"/>
    </row>
    <row r="23" spans="1:17" ht="26.25" hidden="1" customHeight="1" x14ac:dyDescent="0.25">
      <c r="A23" s="150"/>
      <c r="B23" s="150"/>
      <c r="C23" s="150"/>
      <c r="D23" s="150"/>
      <c r="E23" s="150"/>
      <c r="F23" s="150"/>
      <c r="G23" s="150"/>
      <c r="H23" s="150"/>
      <c r="I23" s="150"/>
      <c r="J23" s="150"/>
      <c r="K23" s="150"/>
      <c r="L23" s="74"/>
      <c r="M23" s="71"/>
    </row>
    <row r="24" spans="1:17" ht="24" hidden="1" customHeight="1" x14ac:dyDescent="0.25">
      <c r="A24" s="150"/>
      <c r="B24" s="150"/>
      <c r="C24" s="150"/>
      <c r="D24" s="150"/>
      <c r="E24" s="150"/>
      <c r="F24" s="150"/>
      <c r="G24" s="150"/>
      <c r="H24" s="150"/>
      <c r="I24" s="150"/>
      <c r="J24" s="150"/>
      <c r="K24" s="150"/>
      <c r="L24" s="74"/>
      <c r="M24" s="71"/>
    </row>
    <row r="25" spans="1:17" ht="24" hidden="1" customHeight="1" x14ac:dyDescent="0.25">
      <c r="A25" s="150"/>
      <c r="B25" s="150"/>
      <c r="C25" s="150"/>
      <c r="D25" s="150"/>
      <c r="E25" s="150"/>
      <c r="F25" s="150"/>
      <c r="G25" s="150"/>
      <c r="H25" s="150"/>
      <c r="I25" s="150"/>
      <c r="J25" s="150"/>
      <c r="K25" s="150"/>
      <c r="L25" s="74"/>
      <c r="M25" s="71"/>
    </row>
    <row r="26" spans="1:17" ht="24" hidden="1" customHeight="1" x14ac:dyDescent="0.25">
      <c r="A26" s="79"/>
      <c r="B26" s="79"/>
      <c r="C26" s="79"/>
      <c r="D26" s="79"/>
      <c r="E26" s="79"/>
      <c r="F26" s="79"/>
      <c r="G26" s="79"/>
      <c r="H26" s="79"/>
      <c r="I26" s="74"/>
      <c r="L26" s="74"/>
      <c r="M26" s="71"/>
    </row>
    <row r="27" spans="1:17" ht="13" hidden="1" x14ac:dyDescent="0.3">
      <c r="A27" s="73"/>
      <c r="F27" s="74"/>
      <c r="H27" s="74"/>
      <c r="I27" s="74"/>
      <c r="L27" s="74"/>
      <c r="M27" s="71"/>
    </row>
    <row r="28" spans="1:17" ht="13" x14ac:dyDescent="0.3">
      <c r="A28" s="69" t="s">
        <v>87</v>
      </c>
      <c r="Q28" s="71"/>
    </row>
    <row r="29" spans="1:17" ht="13" x14ac:dyDescent="0.3">
      <c r="A29" s="72" t="s">
        <v>1</v>
      </c>
      <c r="Q29" s="71"/>
    </row>
    <row r="30" spans="1:17" ht="13" x14ac:dyDescent="0.3">
      <c r="A30" s="72" t="s">
        <v>82</v>
      </c>
      <c r="Q30" s="71"/>
    </row>
    <row r="31" spans="1:17" ht="8" customHeight="1" x14ac:dyDescent="0.3">
      <c r="A31" s="73"/>
      <c r="F31" s="74"/>
      <c r="H31" s="74"/>
      <c r="I31" s="74"/>
      <c r="L31" s="74"/>
      <c r="M31" s="71"/>
    </row>
    <row r="32" spans="1:17" ht="13" x14ac:dyDescent="0.3">
      <c r="A32" s="73" t="s">
        <v>128</v>
      </c>
      <c r="L32" s="74"/>
    </row>
    <row r="33" spans="1:12" ht="9" customHeight="1" x14ac:dyDescent="0.3">
      <c r="A33" s="73"/>
      <c r="L33" s="74"/>
    </row>
    <row r="34" spans="1:12" s="81" customFormat="1" ht="30.5" customHeight="1" x14ac:dyDescent="0.25">
      <c r="A34" s="80" t="s">
        <v>2</v>
      </c>
      <c r="B34" s="80" t="s">
        <v>88</v>
      </c>
      <c r="C34" s="80" t="s">
        <v>15</v>
      </c>
      <c r="D34" s="80" t="s">
        <v>67</v>
      </c>
    </row>
    <row r="35" spans="1:12" s="81" customFormat="1" ht="25" x14ac:dyDescent="0.25">
      <c r="A35" s="124" t="s">
        <v>131</v>
      </c>
      <c r="B35" s="82">
        <v>27531725.859999999</v>
      </c>
      <c r="C35" s="83">
        <v>2E-3</v>
      </c>
      <c r="D35" s="82">
        <f>+B35*C35</f>
        <v>55063.451719999997</v>
      </c>
    </row>
    <row r="36" spans="1:12" s="81" customFormat="1" ht="7.5" customHeight="1" x14ac:dyDescent="0.25">
      <c r="A36" s="123"/>
      <c r="B36" s="84"/>
      <c r="C36" s="85"/>
      <c r="D36" s="84"/>
    </row>
    <row r="37" spans="1:12" s="81" customFormat="1" ht="28" customHeight="1" x14ac:dyDescent="0.25">
      <c r="A37" s="80" t="s">
        <v>2</v>
      </c>
      <c r="B37" s="80" t="s">
        <v>88</v>
      </c>
      <c r="C37" s="80" t="s">
        <v>59</v>
      </c>
      <c r="D37" s="80" t="s">
        <v>68</v>
      </c>
    </row>
    <row r="38" spans="1:12" s="81" customFormat="1" ht="25" x14ac:dyDescent="0.25">
      <c r="A38" s="122" t="s">
        <v>3</v>
      </c>
      <c r="B38" s="86">
        <v>200981</v>
      </c>
      <c r="C38" s="87">
        <v>0.25</v>
      </c>
      <c r="D38" s="86">
        <f>+B38*C38</f>
        <v>50245.25</v>
      </c>
    </row>
    <row r="39" spans="1:12" s="81" customFormat="1" ht="6.75" customHeight="1" x14ac:dyDescent="0.25">
      <c r="A39" s="88"/>
      <c r="B39" s="89"/>
      <c r="C39" s="90"/>
      <c r="D39" s="89"/>
    </row>
    <row r="40" spans="1:12" s="81" customFormat="1" ht="13" x14ac:dyDescent="0.25">
      <c r="A40" s="88"/>
      <c r="B40" s="89"/>
      <c r="C40" s="152" t="s">
        <v>69</v>
      </c>
      <c r="D40" s="153"/>
    </row>
    <row r="41" spans="1:12" s="81" customFormat="1" ht="15.75" customHeight="1" x14ac:dyDescent="0.3">
      <c r="A41" s="88"/>
      <c r="B41" s="89"/>
      <c r="C41" s="154">
        <f>+D38</f>
        <v>50245.25</v>
      </c>
      <c r="D41" s="155"/>
    </row>
    <row r="42" spans="1:12" s="81" customFormat="1" ht="12.75" customHeight="1" x14ac:dyDescent="0.3">
      <c r="A42" s="91" t="s">
        <v>60</v>
      </c>
      <c r="B42" s="89"/>
      <c r="C42" s="90"/>
      <c r="D42" s="89"/>
    </row>
    <row r="43" spans="1:12" s="81" customFormat="1" ht="13.5" customHeight="1" x14ac:dyDescent="0.3">
      <c r="A43" s="92" t="s">
        <v>18</v>
      </c>
      <c r="B43" s="93" t="s">
        <v>61</v>
      </c>
      <c r="C43" s="90"/>
      <c r="D43" s="89"/>
    </row>
    <row r="44" spans="1:12" s="81" customFormat="1" x14ac:dyDescent="0.25">
      <c r="A44" s="94">
        <v>2020</v>
      </c>
      <c r="B44" s="95">
        <f>+D38</f>
        <v>50245.25</v>
      </c>
      <c r="C44" s="90"/>
      <c r="D44" s="89"/>
    </row>
    <row r="45" spans="1:12" s="81" customFormat="1" x14ac:dyDescent="0.25">
      <c r="A45" s="94">
        <v>2021</v>
      </c>
      <c r="B45" s="95">
        <f>+D38</f>
        <v>50245.25</v>
      </c>
      <c r="C45" s="90"/>
      <c r="D45" s="89"/>
    </row>
    <row r="46" spans="1:12" s="81" customFormat="1" x14ac:dyDescent="0.25">
      <c r="A46" s="94">
        <v>2022</v>
      </c>
      <c r="B46" s="95">
        <f>+D38</f>
        <v>50245.25</v>
      </c>
      <c r="C46" s="96"/>
      <c r="D46" s="89"/>
    </row>
    <row r="47" spans="1:12" s="81" customFormat="1" ht="13.5" thickBot="1" x14ac:dyDescent="0.35">
      <c r="A47" s="97" t="s">
        <v>17</v>
      </c>
      <c r="B47" s="98">
        <f>SUM(B44:B46)</f>
        <v>150735.75</v>
      </c>
      <c r="C47" s="90"/>
      <c r="D47" s="89"/>
    </row>
    <row r="48" spans="1:12" s="81" customFormat="1" ht="13.5" thickTop="1" x14ac:dyDescent="0.3">
      <c r="A48" s="97"/>
      <c r="B48" s="99"/>
      <c r="C48" s="90"/>
      <c r="D48" s="89"/>
    </row>
    <row r="49" spans="1:12" ht="13" x14ac:dyDescent="0.3">
      <c r="A49" s="100" t="s">
        <v>26</v>
      </c>
      <c r="B49" s="100"/>
      <c r="C49" s="101"/>
      <c r="G49" s="147" t="s">
        <v>20</v>
      </c>
      <c r="H49" s="147"/>
      <c r="I49" s="147"/>
    </row>
    <row r="50" spans="1:12" x14ac:dyDescent="0.25">
      <c r="A50" s="70" t="s">
        <v>21</v>
      </c>
      <c r="B50" s="102">
        <f>+B47</f>
        <v>150735.75</v>
      </c>
      <c r="C50" s="103"/>
      <c r="F50" s="70" t="s">
        <v>85</v>
      </c>
      <c r="G50" s="103">
        <f>+B50/3</f>
        <v>50245.25</v>
      </c>
      <c r="H50" s="103">
        <f>+B50/3</f>
        <v>50245.25</v>
      </c>
      <c r="I50" s="103">
        <f>+B50/3</f>
        <v>50245.25</v>
      </c>
    </row>
    <row r="51" spans="1:12" x14ac:dyDescent="0.25">
      <c r="A51" s="70" t="s">
        <v>22</v>
      </c>
      <c r="B51" s="104">
        <v>7.7200000000000005E-2</v>
      </c>
      <c r="C51" s="105" t="s">
        <v>113</v>
      </c>
      <c r="F51" s="70" t="s">
        <v>86</v>
      </c>
      <c r="G51" s="106">
        <f>+B52</f>
        <v>6.4333333333333334E-3</v>
      </c>
      <c r="H51" s="106">
        <f>+B52</f>
        <v>6.4333333333333334E-3</v>
      </c>
      <c r="I51" s="106">
        <f>+B52</f>
        <v>6.4333333333333334E-3</v>
      </c>
    </row>
    <row r="52" spans="1:12" x14ac:dyDescent="0.25">
      <c r="A52" s="70" t="s">
        <v>23</v>
      </c>
      <c r="B52" s="104">
        <f>+B51/12</f>
        <v>6.4333333333333334E-3</v>
      </c>
      <c r="C52" s="106"/>
      <c r="F52" s="70" t="s">
        <v>84</v>
      </c>
      <c r="G52" s="70">
        <v>3</v>
      </c>
      <c r="H52" s="70">
        <v>15</v>
      </c>
      <c r="I52" s="70">
        <v>27</v>
      </c>
    </row>
    <row r="53" spans="1:12" ht="13.5" thickBot="1" x14ac:dyDescent="0.35">
      <c r="A53" s="70" t="s">
        <v>19</v>
      </c>
      <c r="B53" s="74">
        <f>SUM(G53:I53)</f>
        <v>137182.24834314635</v>
      </c>
      <c r="C53" s="107"/>
      <c r="E53" s="107"/>
      <c r="G53" s="108">
        <f>-PV(G51,G52,,G50)</f>
        <v>49287.861406240962</v>
      </c>
      <c r="H53" s="108">
        <f>-PV(H51,H52,,H50)</f>
        <v>45637.287856555282</v>
      </c>
      <c r="I53" s="108">
        <f>-PV(I51,I52,,I50)</f>
        <v>42257.099080350104</v>
      </c>
    </row>
    <row r="54" spans="1:12" ht="13" thickTop="1" x14ac:dyDescent="0.25">
      <c r="A54" s="70" t="s">
        <v>103</v>
      </c>
      <c r="B54" s="74">
        <f>+H85</f>
        <v>13553.501656853654</v>
      </c>
      <c r="C54" s="74"/>
      <c r="D54" s="74"/>
      <c r="E54" s="74"/>
      <c r="J54" s="109"/>
    </row>
    <row r="55" spans="1:12" ht="6.5" customHeight="1" x14ac:dyDescent="0.25"/>
    <row r="56" spans="1:12" ht="34.5" customHeight="1" x14ac:dyDescent="0.25">
      <c r="A56" s="110" t="s">
        <v>24</v>
      </c>
      <c r="B56" s="110" t="s">
        <v>4</v>
      </c>
      <c r="C56" s="110" t="s">
        <v>95</v>
      </c>
      <c r="D56" s="110" t="s">
        <v>96</v>
      </c>
      <c r="E56" s="110" t="s">
        <v>97</v>
      </c>
      <c r="F56" s="110" t="s">
        <v>114</v>
      </c>
      <c r="G56" s="110" t="s">
        <v>99</v>
      </c>
      <c r="H56" s="110" t="s">
        <v>25</v>
      </c>
      <c r="I56" s="110" t="s">
        <v>100</v>
      </c>
      <c r="J56" s="110" t="s">
        <v>101</v>
      </c>
      <c r="K56" s="110" t="s">
        <v>102</v>
      </c>
      <c r="L56" s="110" t="s">
        <v>109</v>
      </c>
    </row>
    <row r="57" spans="1:12" x14ac:dyDescent="0.25">
      <c r="A57" s="111">
        <v>0</v>
      </c>
      <c r="B57" s="112">
        <v>43830</v>
      </c>
      <c r="C57" s="113">
        <f>+$G$50/(1+$G$51)^($A$60-$A57)</f>
        <v>49287.861406240962</v>
      </c>
      <c r="D57" s="113">
        <f t="shared" ref="D57:D72" si="0">+$G$50/(1+$G$51)^($A$72-$A57)</f>
        <v>45637.287856555282</v>
      </c>
      <c r="E57" s="113">
        <f t="shared" ref="E57:E84" si="1">+$G$50/(1+$G$51)^($A$84-$A57)</f>
        <v>42257.099080350104</v>
      </c>
      <c r="F57" s="114">
        <v>0</v>
      </c>
      <c r="G57" s="114">
        <f>SUM(C57:F57)</f>
        <v>137182.24834314635</v>
      </c>
      <c r="H57" s="114"/>
      <c r="I57" s="115"/>
      <c r="J57" s="95"/>
      <c r="K57" s="115"/>
      <c r="L57" s="116"/>
    </row>
    <row r="58" spans="1:12" x14ac:dyDescent="0.25">
      <c r="A58" s="111">
        <v>1</v>
      </c>
      <c r="B58" s="112">
        <v>43861</v>
      </c>
      <c r="C58" s="113">
        <f>+$G$50/(1+$G$51)^($A$60-$A58)</f>
        <v>49604.946647954443</v>
      </c>
      <c r="D58" s="113">
        <f t="shared" si="0"/>
        <v>45930.887741765793</v>
      </c>
      <c r="E58" s="113">
        <f t="shared" si="1"/>
        <v>42528.953084433691</v>
      </c>
      <c r="F58" s="114">
        <v>0</v>
      </c>
      <c r="G58" s="114">
        <f t="shared" ref="G58:G84" si="2">SUM(C58:F58)</f>
        <v>138064.78747415391</v>
      </c>
      <c r="H58" s="114">
        <f>+G57*$B$52</f>
        <v>882.53913100757484</v>
      </c>
      <c r="I58" s="114">
        <f t="shared" ref="I58:I59" si="3">+C58-C57</f>
        <v>317.08524171348108</v>
      </c>
      <c r="J58" s="114">
        <f t="shared" ref="J58:J71" si="4">+D58-D57</f>
        <v>293.59988521051127</v>
      </c>
      <c r="K58" s="114">
        <f t="shared" ref="K58:K83" si="5">+E58-E57</f>
        <v>271.85400408358691</v>
      </c>
      <c r="L58" s="116"/>
    </row>
    <row r="59" spans="1:12" x14ac:dyDescent="0.25">
      <c r="A59" s="111">
        <v>2</v>
      </c>
      <c r="B59" s="112">
        <v>43890</v>
      </c>
      <c r="C59" s="113">
        <f>+$G$50/(1+$G$51)^($A$60-$A59)</f>
        <v>49924.071804722953</v>
      </c>
      <c r="D59" s="113">
        <f t="shared" si="0"/>
        <v>46226.376452904486</v>
      </c>
      <c r="E59" s="113">
        <f t="shared" si="1"/>
        <v>42802.556015943548</v>
      </c>
      <c r="F59" s="114">
        <v>0</v>
      </c>
      <c r="G59" s="114">
        <f t="shared" si="2"/>
        <v>138953.00427357099</v>
      </c>
      <c r="H59" s="114">
        <f t="shared" ref="H59:H84" si="6">+G58*$B$52</f>
        <v>888.2167994170569</v>
      </c>
      <c r="I59" s="114">
        <f t="shared" si="3"/>
        <v>319.12515676851035</v>
      </c>
      <c r="J59" s="114">
        <f t="shared" si="4"/>
        <v>295.48871113869245</v>
      </c>
      <c r="K59" s="114">
        <f t="shared" si="5"/>
        <v>273.60293150985672</v>
      </c>
      <c r="L59" s="116"/>
    </row>
    <row r="60" spans="1:12" x14ac:dyDescent="0.25">
      <c r="A60" s="111">
        <v>3</v>
      </c>
      <c r="B60" s="112">
        <v>43921</v>
      </c>
      <c r="C60" s="113">
        <f>+$G$50/(1+$G$51)^($A$60-$A60)</f>
        <v>50245.25</v>
      </c>
      <c r="D60" s="113">
        <f t="shared" si="0"/>
        <v>46523.766141418164</v>
      </c>
      <c r="E60" s="113">
        <f t="shared" si="1"/>
        <v>43077.919126312787</v>
      </c>
      <c r="F60" s="114">
        <f>-G50</f>
        <v>-50245.25</v>
      </c>
      <c r="G60" s="114">
        <f t="shared" si="2"/>
        <v>89601.685267730965</v>
      </c>
      <c r="H60" s="114">
        <f t="shared" si="6"/>
        <v>893.93099415997335</v>
      </c>
      <c r="I60" s="114">
        <f>+C60-C59</f>
        <v>321.17819527704705</v>
      </c>
      <c r="J60" s="114">
        <f t="shared" si="4"/>
        <v>297.38968851367827</v>
      </c>
      <c r="K60" s="114">
        <f t="shared" si="5"/>
        <v>275.36311036923871</v>
      </c>
      <c r="L60" s="116"/>
    </row>
    <row r="61" spans="1:12" x14ac:dyDescent="0.25">
      <c r="A61" s="111">
        <v>4</v>
      </c>
      <c r="B61" s="112">
        <v>43951</v>
      </c>
      <c r="C61" s="112"/>
      <c r="D61" s="113">
        <f t="shared" si="0"/>
        <v>46823.069036927955</v>
      </c>
      <c r="E61" s="113">
        <f t="shared" si="1"/>
        <v>43355.053739358729</v>
      </c>
      <c r="F61" s="114">
        <v>0</v>
      </c>
      <c r="G61" s="114">
        <f t="shared" si="2"/>
        <v>90178.122776286677</v>
      </c>
      <c r="H61" s="114">
        <f t="shared" si="6"/>
        <v>576.43750855573592</v>
      </c>
      <c r="I61" s="115"/>
      <c r="J61" s="114">
        <f t="shared" si="4"/>
        <v>299.30289550979069</v>
      </c>
      <c r="K61" s="114">
        <f t="shared" si="5"/>
        <v>277.13461304594239</v>
      </c>
      <c r="L61" s="116"/>
    </row>
    <row r="62" spans="1:12" x14ac:dyDescent="0.25">
      <c r="A62" s="111">
        <v>5</v>
      </c>
      <c r="B62" s="112">
        <v>43982</v>
      </c>
      <c r="C62" s="112"/>
      <c r="D62" s="113">
        <f t="shared" si="0"/>
        <v>47124.297447732191</v>
      </c>
      <c r="E62" s="113">
        <f t="shared" si="1"/>
        <v>43633.971251748611</v>
      </c>
      <c r="F62" s="114">
        <v>0</v>
      </c>
      <c r="G62" s="114">
        <f t="shared" si="2"/>
        <v>90758.268699480803</v>
      </c>
      <c r="H62" s="114">
        <f t="shared" si="6"/>
        <v>580.14592319411099</v>
      </c>
      <c r="I62" s="115"/>
      <c r="J62" s="114">
        <f t="shared" si="4"/>
        <v>301.22841080423677</v>
      </c>
      <c r="K62" s="114">
        <f t="shared" si="5"/>
        <v>278.91751238988218</v>
      </c>
      <c r="L62" s="116"/>
    </row>
    <row r="63" spans="1:12" x14ac:dyDescent="0.25">
      <c r="A63" s="111">
        <v>6</v>
      </c>
      <c r="B63" s="112">
        <v>44012</v>
      </c>
      <c r="C63" s="112"/>
      <c r="D63" s="113">
        <f t="shared" si="0"/>
        <v>47427.463761312611</v>
      </c>
      <c r="E63" s="113">
        <f t="shared" si="1"/>
        <v>43914.683133468192</v>
      </c>
      <c r="F63" s="114">
        <v>0</v>
      </c>
      <c r="G63" s="114">
        <f t="shared" si="2"/>
        <v>91342.146894780803</v>
      </c>
      <c r="H63" s="114">
        <f t="shared" si="6"/>
        <v>583.87819529999319</v>
      </c>
      <c r="I63" s="115"/>
      <c r="J63" s="114">
        <f t="shared" si="4"/>
        <v>303.16631358041923</v>
      </c>
      <c r="K63" s="114">
        <f t="shared" si="5"/>
        <v>280.71188171958056</v>
      </c>
      <c r="L63" s="116"/>
    </row>
    <row r="64" spans="1:12" x14ac:dyDescent="0.25">
      <c r="A64" s="111">
        <v>7</v>
      </c>
      <c r="B64" s="112">
        <v>44043</v>
      </c>
      <c r="C64" s="112"/>
      <c r="D64" s="113">
        <f t="shared" si="0"/>
        <v>47732.580444843712</v>
      </c>
      <c r="E64" s="113">
        <f t="shared" si="1"/>
        <v>44197.200928293503</v>
      </c>
      <c r="F64" s="114">
        <v>0</v>
      </c>
      <c r="G64" s="114">
        <f t="shared" si="2"/>
        <v>91929.781373137215</v>
      </c>
      <c r="H64" s="114">
        <f t="shared" si="6"/>
        <v>587.63447835642319</v>
      </c>
      <c r="I64" s="115"/>
      <c r="J64" s="114">
        <f t="shared" si="4"/>
        <v>305.11668353110144</v>
      </c>
      <c r="K64" s="114">
        <f t="shared" si="5"/>
        <v>282.51779482531128</v>
      </c>
      <c r="L64" s="116"/>
    </row>
    <row r="65" spans="1:12" x14ac:dyDescent="0.25">
      <c r="A65" s="111">
        <v>8</v>
      </c>
      <c r="B65" s="112">
        <v>44074</v>
      </c>
      <c r="C65" s="112"/>
      <c r="D65" s="113">
        <f t="shared" si="0"/>
        <v>48039.660045705539</v>
      </c>
      <c r="E65" s="113">
        <f t="shared" si="1"/>
        <v>44481.53625426552</v>
      </c>
      <c r="F65" s="114">
        <v>0</v>
      </c>
      <c r="G65" s="114">
        <f t="shared" si="2"/>
        <v>92521.196299971052</v>
      </c>
      <c r="H65" s="114">
        <f t="shared" si="6"/>
        <v>591.41492683384945</v>
      </c>
      <c r="I65" s="115"/>
      <c r="J65" s="114">
        <f t="shared" si="4"/>
        <v>307.0796008618272</v>
      </c>
      <c r="K65" s="114">
        <f t="shared" si="5"/>
        <v>284.33532597201702</v>
      </c>
      <c r="L65" s="116"/>
    </row>
    <row r="66" spans="1:12" x14ac:dyDescent="0.25">
      <c r="A66" s="111">
        <v>9</v>
      </c>
      <c r="B66" s="112">
        <v>44104</v>
      </c>
      <c r="C66" s="112"/>
      <c r="D66" s="113">
        <f t="shared" si="0"/>
        <v>48348.715191999581</v>
      </c>
      <c r="E66" s="113">
        <f t="shared" si="1"/>
        <v>44767.700804167966</v>
      </c>
      <c r="F66" s="114">
        <v>0</v>
      </c>
      <c r="G66" s="114">
        <f t="shared" si="2"/>
        <v>93116.415996167547</v>
      </c>
      <c r="H66" s="114">
        <f t="shared" si="6"/>
        <v>595.21969619648041</v>
      </c>
      <c r="I66" s="115"/>
      <c r="J66" s="114">
        <f t="shared" si="4"/>
        <v>309.05514629404206</v>
      </c>
      <c r="K66" s="114">
        <f t="shared" si="5"/>
        <v>286.16454990244529</v>
      </c>
      <c r="L66" s="116"/>
    </row>
    <row r="67" spans="1:12" x14ac:dyDescent="0.25">
      <c r="A67" s="111">
        <v>10</v>
      </c>
      <c r="B67" s="112">
        <v>44135</v>
      </c>
      <c r="C67" s="112"/>
      <c r="D67" s="113">
        <f t="shared" si="0"/>
        <v>48659.758593068116</v>
      </c>
      <c r="E67" s="113">
        <f t="shared" si="1"/>
        <v>45055.706346008112</v>
      </c>
      <c r="F67" s="114">
        <v>0</v>
      </c>
      <c r="G67" s="114">
        <f t="shared" si="2"/>
        <v>93715.464939076221</v>
      </c>
      <c r="H67" s="114">
        <f t="shared" si="6"/>
        <v>599.04894290867787</v>
      </c>
      <c r="I67" s="115"/>
      <c r="J67" s="114">
        <f t="shared" si="4"/>
        <v>311.04340106853488</v>
      </c>
      <c r="K67" s="114">
        <f t="shared" si="5"/>
        <v>288.00554184014618</v>
      </c>
      <c r="L67" s="116"/>
    </row>
    <row r="68" spans="1:12" x14ac:dyDescent="0.25">
      <c r="A68" s="111">
        <v>11</v>
      </c>
      <c r="B68" s="112">
        <v>44165</v>
      </c>
      <c r="C68" s="112"/>
      <c r="D68" s="113">
        <f t="shared" si="0"/>
        <v>48972.80304001685</v>
      </c>
      <c r="E68" s="113">
        <f t="shared" si="1"/>
        <v>45345.564723500764</v>
      </c>
      <c r="F68" s="114">
        <v>0</v>
      </c>
      <c r="G68" s="114">
        <f t="shared" si="2"/>
        <v>94318.367763517614</v>
      </c>
      <c r="H68" s="114">
        <f t="shared" si="6"/>
        <v>602.90282444139041</v>
      </c>
      <c r="I68" s="115"/>
      <c r="J68" s="114">
        <f t="shared" si="4"/>
        <v>313.04444694873382</v>
      </c>
      <c r="K68" s="114">
        <f t="shared" si="5"/>
        <v>289.85837749265193</v>
      </c>
      <c r="L68" s="116"/>
    </row>
    <row r="69" spans="1:12" x14ac:dyDescent="0.25">
      <c r="A69" s="111">
        <v>12</v>
      </c>
      <c r="B69" s="112">
        <v>44196</v>
      </c>
      <c r="C69" s="112"/>
      <c r="D69" s="113">
        <f t="shared" si="0"/>
        <v>49287.861406240962</v>
      </c>
      <c r="E69" s="113">
        <f t="shared" si="1"/>
        <v>45637.287856555282</v>
      </c>
      <c r="F69" s="114">
        <v>0</v>
      </c>
      <c r="G69" s="114">
        <f t="shared" si="2"/>
        <v>94925.149262796243</v>
      </c>
      <c r="H69" s="114">
        <f t="shared" si="6"/>
        <v>606.78149927863001</v>
      </c>
      <c r="I69" s="115"/>
      <c r="J69" s="114">
        <f t="shared" si="4"/>
        <v>315.05836622411152</v>
      </c>
      <c r="K69" s="114">
        <f t="shared" si="5"/>
        <v>291.72313305451826</v>
      </c>
      <c r="L69" s="116"/>
    </row>
    <row r="70" spans="1:12" x14ac:dyDescent="0.25">
      <c r="A70" s="111">
        <v>13</v>
      </c>
      <c r="B70" s="112">
        <v>44227</v>
      </c>
      <c r="C70" s="112"/>
      <c r="D70" s="113">
        <f t="shared" si="0"/>
        <v>49604.946647954443</v>
      </c>
      <c r="E70" s="113">
        <f t="shared" si="1"/>
        <v>45930.887741765793</v>
      </c>
      <c r="F70" s="114">
        <v>0</v>
      </c>
      <c r="G70" s="114">
        <f t="shared" si="2"/>
        <v>95535.834389720229</v>
      </c>
      <c r="H70" s="114">
        <f t="shared" si="6"/>
        <v>610.68512692398917</v>
      </c>
      <c r="I70" s="115"/>
      <c r="J70" s="114">
        <f t="shared" si="4"/>
        <v>317.08524171348108</v>
      </c>
      <c r="K70" s="114">
        <f t="shared" si="5"/>
        <v>293.59988521051127</v>
      </c>
      <c r="L70" s="116"/>
    </row>
    <row r="71" spans="1:12" x14ac:dyDescent="0.25">
      <c r="A71" s="111">
        <v>14</v>
      </c>
      <c r="B71" s="112">
        <v>44255</v>
      </c>
      <c r="C71" s="112"/>
      <c r="D71" s="113">
        <f t="shared" si="0"/>
        <v>49924.071804722953</v>
      </c>
      <c r="E71" s="113">
        <f t="shared" si="1"/>
        <v>46226.376452904486</v>
      </c>
      <c r="F71" s="114">
        <v>0</v>
      </c>
      <c r="G71" s="114">
        <f t="shared" si="2"/>
        <v>96150.448257627431</v>
      </c>
      <c r="H71" s="114">
        <f t="shared" si="6"/>
        <v>614.61386790720019</v>
      </c>
      <c r="I71" s="115"/>
      <c r="J71" s="114">
        <f t="shared" si="4"/>
        <v>319.12515676851035</v>
      </c>
      <c r="K71" s="114">
        <f t="shared" si="5"/>
        <v>295.48871113869245</v>
      </c>
      <c r="L71" s="116"/>
    </row>
    <row r="72" spans="1:12" x14ac:dyDescent="0.25">
      <c r="A72" s="111">
        <v>15</v>
      </c>
      <c r="B72" s="112">
        <v>44286</v>
      </c>
      <c r="C72" s="112"/>
      <c r="D72" s="113">
        <f t="shared" si="0"/>
        <v>50245.25</v>
      </c>
      <c r="E72" s="113">
        <f t="shared" si="1"/>
        <v>46523.766141418164</v>
      </c>
      <c r="F72" s="114">
        <f>-H50</f>
        <v>-50245.25</v>
      </c>
      <c r="G72" s="114">
        <f t="shared" si="2"/>
        <v>46523.766141418164</v>
      </c>
      <c r="H72" s="114">
        <f t="shared" si="6"/>
        <v>618.56788379073646</v>
      </c>
      <c r="I72" s="115"/>
      <c r="J72" s="114">
        <f>+D72-D71</f>
        <v>321.17819527704705</v>
      </c>
      <c r="K72" s="114">
        <f t="shared" si="5"/>
        <v>297.38968851367827</v>
      </c>
      <c r="L72" s="116"/>
    </row>
    <row r="73" spans="1:12" x14ac:dyDescent="0.25">
      <c r="A73" s="111">
        <v>16</v>
      </c>
      <c r="B73" s="112">
        <v>44316</v>
      </c>
      <c r="C73" s="112"/>
      <c r="D73" s="112"/>
      <c r="E73" s="113">
        <f t="shared" si="1"/>
        <v>46823.069036927955</v>
      </c>
      <c r="F73" s="114">
        <v>0</v>
      </c>
      <c r="G73" s="114">
        <f t="shared" si="2"/>
        <v>46823.069036927955</v>
      </c>
      <c r="H73" s="114">
        <f t="shared" si="6"/>
        <v>299.30289550979018</v>
      </c>
      <c r="I73" s="115"/>
      <c r="J73" s="115"/>
      <c r="K73" s="114">
        <f t="shared" si="5"/>
        <v>299.30289550979069</v>
      </c>
      <c r="L73" s="116"/>
    </row>
    <row r="74" spans="1:12" x14ac:dyDescent="0.25">
      <c r="A74" s="111">
        <v>17</v>
      </c>
      <c r="B74" s="112">
        <v>44347</v>
      </c>
      <c r="C74" s="112"/>
      <c r="D74" s="112"/>
      <c r="E74" s="113">
        <f t="shared" si="1"/>
        <v>47124.297447732191</v>
      </c>
      <c r="F74" s="114">
        <v>0</v>
      </c>
      <c r="G74" s="114">
        <f t="shared" si="2"/>
        <v>47124.297447732191</v>
      </c>
      <c r="H74" s="114">
        <f t="shared" si="6"/>
        <v>301.22841080423649</v>
      </c>
      <c r="I74" s="115"/>
      <c r="J74" s="115"/>
      <c r="K74" s="114">
        <f t="shared" si="5"/>
        <v>301.22841080423677</v>
      </c>
      <c r="L74" s="116"/>
    </row>
    <row r="75" spans="1:12" x14ac:dyDescent="0.25">
      <c r="A75" s="111">
        <v>18</v>
      </c>
      <c r="B75" s="112">
        <v>44377</v>
      </c>
      <c r="C75" s="112"/>
      <c r="D75" s="112"/>
      <c r="E75" s="113">
        <f t="shared" si="1"/>
        <v>47427.463761312611</v>
      </c>
      <c r="F75" s="114">
        <v>0</v>
      </c>
      <c r="G75" s="114">
        <f t="shared" si="2"/>
        <v>47427.463761312611</v>
      </c>
      <c r="H75" s="114">
        <f t="shared" si="6"/>
        <v>303.16631358041042</v>
      </c>
      <c r="I75" s="115"/>
      <c r="J75" s="115"/>
      <c r="K75" s="114">
        <f t="shared" si="5"/>
        <v>303.16631358041923</v>
      </c>
      <c r="L75" s="116"/>
    </row>
    <row r="76" spans="1:12" x14ac:dyDescent="0.25">
      <c r="A76" s="111">
        <v>19</v>
      </c>
      <c r="B76" s="112">
        <v>44408</v>
      </c>
      <c r="C76" s="112"/>
      <c r="D76" s="112"/>
      <c r="E76" s="113">
        <f t="shared" si="1"/>
        <v>47732.580444843712</v>
      </c>
      <c r="F76" s="114">
        <v>0</v>
      </c>
      <c r="G76" s="114">
        <f t="shared" si="2"/>
        <v>47732.580444843712</v>
      </c>
      <c r="H76" s="114">
        <f t="shared" si="6"/>
        <v>305.11668353111111</v>
      </c>
      <c r="I76" s="115"/>
      <c r="J76" s="115"/>
      <c r="K76" s="114">
        <f t="shared" si="5"/>
        <v>305.11668353110144</v>
      </c>
      <c r="L76" s="116"/>
    </row>
    <row r="77" spans="1:12" x14ac:dyDescent="0.25">
      <c r="A77" s="111">
        <v>20</v>
      </c>
      <c r="B77" s="112">
        <v>44439</v>
      </c>
      <c r="C77" s="112"/>
      <c r="D77" s="112"/>
      <c r="E77" s="113">
        <f t="shared" si="1"/>
        <v>48039.660045705539</v>
      </c>
      <c r="F77" s="114">
        <v>0</v>
      </c>
      <c r="G77" s="114">
        <f t="shared" si="2"/>
        <v>48039.660045705539</v>
      </c>
      <c r="H77" s="114">
        <f t="shared" si="6"/>
        <v>307.07960086182788</v>
      </c>
      <c r="I77" s="115"/>
      <c r="J77" s="115"/>
      <c r="K77" s="114">
        <f t="shared" si="5"/>
        <v>307.0796008618272</v>
      </c>
      <c r="L77" s="116"/>
    </row>
    <row r="78" spans="1:12" x14ac:dyDescent="0.25">
      <c r="A78" s="111">
        <v>21</v>
      </c>
      <c r="B78" s="112">
        <v>44469</v>
      </c>
      <c r="C78" s="112"/>
      <c r="D78" s="112"/>
      <c r="E78" s="113">
        <f t="shared" si="1"/>
        <v>48348.715191999581</v>
      </c>
      <c r="F78" s="114">
        <v>0</v>
      </c>
      <c r="G78" s="114">
        <f t="shared" si="2"/>
        <v>48348.715191999581</v>
      </c>
      <c r="H78" s="114">
        <f t="shared" si="6"/>
        <v>309.05514629403899</v>
      </c>
      <c r="I78" s="115"/>
      <c r="J78" s="115"/>
      <c r="K78" s="114">
        <f t="shared" si="5"/>
        <v>309.05514629404206</v>
      </c>
      <c r="L78" s="116"/>
    </row>
    <row r="79" spans="1:12" x14ac:dyDescent="0.25">
      <c r="A79" s="111">
        <v>22</v>
      </c>
      <c r="B79" s="112">
        <v>44500</v>
      </c>
      <c r="C79" s="112"/>
      <c r="D79" s="112"/>
      <c r="E79" s="113">
        <f t="shared" si="1"/>
        <v>48659.758593068116</v>
      </c>
      <c r="F79" s="114">
        <v>0</v>
      </c>
      <c r="G79" s="114">
        <f t="shared" si="2"/>
        <v>48659.758593068116</v>
      </c>
      <c r="H79" s="114">
        <f t="shared" si="6"/>
        <v>311.04340106853067</v>
      </c>
      <c r="I79" s="115"/>
      <c r="J79" s="115"/>
      <c r="K79" s="114">
        <f t="shared" si="5"/>
        <v>311.04340106853488</v>
      </c>
      <c r="L79" s="116"/>
    </row>
    <row r="80" spans="1:12" x14ac:dyDescent="0.25">
      <c r="A80" s="111">
        <v>23</v>
      </c>
      <c r="B80" s="112">
        <v>44530</v>
      </c>
      <c r="C80" s="112"/>
      <c r="D80" s="112"/>
      <c r="E80" s="113">
        <f t="shared" si="1"/>
        <v>48972.80304001685</v>
      </c>
      <c r="F80" s="114">
        <v>0</v>
      </c>
      <c r="G80" s="114">
        <f t="shared" si="2"/>
        <v>48972.80304001685</v>
      </c>
      <c r="H80" s="114">
        <f t="shared" si="6"/>
        <v>313.0444469487382</v>
      </c>
      <c r="I80" s="115"/>
      <c r="J80" s="115"/>
      <c r="K80" s="114">
        <f t="shared" si="5"/>
        <v>313.04444694873382</v>
      </c>
      <c r="L80" s="116"/>
    </row>
    <row r="81" spans="1:12" x14ac:dyDescent="0.25">
      <c r="A81" s="111">
        <v>24</v>
      </c>
      <c r="B81" s="112">
        <v>44561</v>
      </c>
      <c r="C81" s="112"/>
      <c r="D81" s="112"/>
      <c r="E81" s="113">
        <f t="shared" si="1"/>
        <v>49287.861406240962</v>
      </c>
      <c r="F81" s="114">
        <v>0</v>
      </c>
      <c r="G81" s="114">
        <f t="shared" si="2"/>
        <v>49287.861406240962</v>
      </c>
      <c r="H81" s="114">
        <f t="shared" si="6"/>
        <v>315.0583662241084</v>
      </c>
      <c r="I81" s="115"/>
      <c r="J81" s="115"/>
      <c r="K81" s="114">
        <f t="shared" si="5"/>
        <v>315.05836622411152</v>
      </c>
      <c r="L81" s="116"/>
    </row>
    <row r="82" spans="1:12" x14ac:dyDescent="0.25">
      <c r="A82" s="111">
        <v>25</v>
      </c>
      <c r="B82" s="112">
        <v>44592</v>
      </c>
      <c r="C82" s="112"/>
      <c r="D82" s="112"/>
      <c r="E82" s="113">
        <f t="shared" si="1"/>
        <v>49604.946647954443</v>
      </c>
      <c r="F82" s="114">
        <v>0</v>
      </c>
      <c r="G82" s="114">
        <f t="shared" si="2"/>
        <v>49604.946647954443</v>
      </c>
      <c r="H82" s="114">
        <f t="shared" si="6"/>
        <v>317.08524171348353</v>
      </c>
      <c r="I82" s="115"/>
      <c r="J82" s="115"/>
      <c r="K82" s="114">
        <f t="shared" si="5"/>
        <v>317.08524171348108</v>
      </c>
      <c r="L82" s="116"/>
    </row>
    <row r="83" spans="1:12" x14ac:dyDescent="0.25">
      <c r="A83" s="111">
        <v>26</v>
      </c>
      <c r="B83" s="112">
        <v>44620</v>
      </c>
      <c r="C83" s="112"/>
      <c r="D83" s="112"/>
      <c r="E83" s="113">
        <f t="shared" si="1"/>
        <v>49924.071804722953</v>
      </c>
      <c r="F83" s="114">
        <v>0</v>
      </c>
      <c r="G83" s="114">
        <f t="shared" si="2"/>
        <v>49924.071804722953</v>
      </c>
      <c r="H83" s="114">
        <f t="shared" si="6"/>
        <v>319.12515676850694</v>
      </c>
      <c r="I83" s="115"/>
      <c r="J83" s="115"/>
      <c r="K83" s="114">
        <f t="shared" si="5"/>
        <v>319.12515676851035</v>
      </c>
      <c r="L83" s="116"/>
    </row>
    <row r="84" spans="1:12" x14ac:dyDescent="0.25">
      <c r="A84" s="111">
        <v>27</v>
      </c>
      <c r="B84" s="112">
        <v>44651</v>
      </c>
      <c r="C84" s="112"/>
      <c r="D84" s="112"/>
      <c r="E84" s="113">
        <f t="shared" si="1"/>
        <v>50245.25</v>
      </c>
      <c r="F84" s="114">
        <f>-I50</f>
        <v>-50245.25</v>
      </c>
      <c r="G84" s="114">
        <f t="shared" si="2"/>
        <v>0</v>
      </c>
      <c r="H84" s="114">
        <f t="shared" si="6"/>
        <v>321.17819527705097</v>
      </c>
      <c r="I84" s="115"/>
      <c r="J84" s="115"/>
      <c r="K84" s="114">
        <f>+E84-E83</f>
        <v>321.17819527704705</v>
      </c>
      <c r="L84" s="117"/>
    </row>
    <row r="85" spans="1:12" ht="13" x14ac:dyDescent="0.3">
      <c r="F85" s="118">
        <f>SUM(F58:F84)</f>
        <v>-150735.75</v>
      </c>
      <c r="G85" s="118"/>
      <c r="H85" s="118">
        <f>SUM(H58:H84)</f>
        <v>13553.501656853654</v>
      </c>
      <c r="I85" s="118">
        <f>SUM(I58:I84)</f>
        <v>957.38859375903849</v>
      </c>
      <c r="J85" s="118">
        <f>SUM(J58:J84)</f>
        <v>4607.9621434447181</v>
      </c>
      <c r="K85" s="118">
        <f>SUM(K58:K84)</f>
        <v>7988.1509196498955</v>
      </c>
      <c r="L85" s="118">
        <f>+I85+J85+K85</f>
        <v>13553.501656853652</v>
      </c>
    </row>
    <row r="86" spans="1:12" ht="13" x14ac:dyDescent="0.3">
      <c r="F86" s="119"/>
      <c r="G86" s="119"/>
      <c r="H86" s="119"/>
      <c r="I86" s="119"/>
      <c r="J86" s="119"/>
      <c r="K86" s="119"/>
      <c r="L86" s="119"/>
    </row>
    <row r="87" spans="1:12" x14ac:dyDescent="0.25">
      <c r="A87" s="120" t="s">
        <v>115</v>
      </c>
    </row>
    <row r="88" spans="1:12" ht="13" x14ac:dyDescent="0.3">
      <c r="A88" s="121"/>
    </row>
    <row r="90" spans="1:12" ht="15" customHeight="1" x14ac:dyDescent="0.25"/>
    <row r="96" spans="1:12" ht="15" customHeight="1" x14ac:dyDescent="0.25"/>
    <row r="102" ht="15" customHeight="1" x14ac:dyDescent="0.25"/>
    <row r="108" ht="15" customHeight="1" x14ac:dyDescent="0.25"/>
    <row r="114" ht="15" customHeight="1" x14ac:dyDescent="0.25"/>
  </sheetData>
  <mergeCells count="11">
    <mergeCell ref="G49:I49"/>
    <mergeCell ref="A8:H8"/>
    <mergeCell ref="A9:H9"/>
    <mergeCell ref="A11:K11"/>
    <mergeCell ref="A13:K13"/>
    <mergeCell ref="A22:K25"/>
    <mergeCell ref="A10:K10"/>
    <mergeCell ref="A15:K15"/>
    <mergeCell ref="A16:K19"/>
    <mergeCell ref="C40:D40"/>
    <mergeCell ref="C41:D41"/>
  </mergeCells>
  <pageMargins left="0.70866141732283472" right="0.70866141732283472" top="0.74803149606299213" bottom="0.74803149606299213" header="0.31496062992125984" footer="0.31496062992125984"/>
  <pageSetup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AE9F7-DB94-4486-80E1-1577F96C96F2}">
  <dimension ref="A1:F70"/>
  <sheetViews>
    <sheetView showGridLines="0" view="pageBreakPreview" topLeftCell="B20" zoomScaleNormal="100" zoomScaleSheetLayoutView="100" workbookViewId="0">
      <selection activeCell="I53" sqref="I53"/>
    </sheetView>
  </sheetViews>
  <sheetFormatPr baseColWidth="10" defaultColWidth="11.453125" defaultRowHeight="12.5" x14ac:dyDescent="0.25"/>
  <cols>
    <col min="1" max="1" width="3.7265625" style="88" customWidth="1"/>
    <col min="2" max="2" width="11.7265625" style="88" bestFit="1" customWidth="1"/>
    <col min="3" max="3" width="17.08984375" style="88" customWidth="1"/>
    <col min="4" max="4" width="21.08984375" style="88" customWidth="1"/>
    <col min="5" max="6" width="11.7265625" style="88" bestFit="1" customWidth="1"/>
    <col min="7" max="16384" width="11.453125" style="88"/>
  </cols>
  <sheetData>
    <row r="1" spans="1:6" ht="13" x14ac:dyDescent="0.3">
      <c r="A1" s="69" t="s">
        <v>87</v>
      </c>
    </row>
    <row r="2" spans="1:6" ht="13" x14ac:dyDescent="0.3">
      <c r="A2" s="72" t="s">
        <v>1</v>
      </c>
    </row>
    <row r="3" spans="1:6" ht="13" x14ac:dyDescent="0.3">
      <c r="A3" s="72" t="s">
        <v>82</v>
      </c>
    </row>
    <row r="4" spans="1:6" ht="13" x14ac:dyDescent="0.3">
      <c r="A4" s="72"/>
    </row>
    <row r="5" spans="1:6" ht="13" x14ac:dyDescent="0.3">
      <c r="A5" s="72"/>
    </row>
    <row r="6" spans="1:6" ht="13" x14ac:dyDescent="0.3">
      <c r="A6" s="125" t="s">
        <v>90</v>
      </c>
    </row>
    <row r="7" spans="1:6" ht="13" x14ac:dyDescent="0.3">
      <c r="A7" s="126"/>
    </row>
    <row r="8" spans="1:6" ht="13" x14ac:dyDescent="0.3">
      <c r="B8" s="157" t="s">
        <v>27</v>
      </c>
      <c r="C8" s="157"/>
      <c r="D8" s="157"/>
      <c r="E8" s="157"/>
      <c r="F8" s="157"/>
    </row>
    <row r="9" spans="1:6" ht="13" x14ac:dyDescent="0.3">
      <c r="B9" s="127">
        <v>43830</v>
      </c>
      <c r="C9" s="70" t="s">
        <v>92</v>
      </c>
      <c r="D9" s="70"/>
      <c r="E9" s="128">
        <f>+'Tabla-ejercicio'!B53</f>
        <v>137182.24834314635</v>
      </c>
      <c r="F9" s="70"/>
    </row>
    <row r="10" spans="1:6" x14ac:dyDescent="0.25">
      <c r="B10" s="70"/>
      <c r="C10" s="70"/>
      <c r="D10" s="70" t="s">
        <v>93</v>
      </c>
      <c r="E10" s="70"/>
      <c r="F10" s="128">
        <f>+'Tabla-ejercicio'!G53</f>
        <v>49287.861406240962</v>
      </c>
    </row>
    <row r="11" spans="1:6" x14ac:dyDescent="0.25">
      <c r="B11" s="70"/>
      <c r="C11" s="70"/>
      <c r="D11" s="70" t="s">
        <v>94</v>
      </c>
      <c r="E11" s="70"/>
      <c r="F11" s="128">
        <f>+'Tabla-ejercicio'!H53+'Tabla-ejercicio'!I53</f>
        <v>87894.386936905386</v>
      </c>
    </row>
    <row r="12" spans="1:6" x14ac:dyDescent="0.25">
      <c r="B12" s="150" t="s">
        <v>116</v>
      </c>
      <c r="C12" s="150"/>
      <c r="D12" s="150"/>
      <c r="E12" s="150"/>
      <c r="F12" s="150"/>
    </row>
    <row r="13" spans="1:6" ht="13" x14ac:dyDescent="0.3">
      <c r="B13" s="157" t="s">
        <v>28</v>
      </c>
      <c r="C13" s="157"/>
      <c r="D13" s="157"/>
      <c r="E13" s="157"/>
      <c r="F13" s="157"/>
    </row>
    <row r="14" spans="1:6" ht="13" x14ac:dyDescent="0.3">
      <c r="B14" s="127">
        <v>43830</v>
      </c>
      <c r="C14" s="70" t="s">
        <v>91</v>
      </c>
      <c r="D14" s="70"/>
      <c r="E14" s="128">
        <f>+'Tabla-ejercicio'!H85</f>
        <v>13553.501656853654</v>
      </c>
      <c r="F14" s="128"/>
    </row>
    <row r="15" spans="1:6" x14ac:dyDescent="0.25">
      <c r="B15" s="70"/>
      <c r="C15" s="70"/>
      <c r="D15" s="70" t="s">
        <v>79</v>
      </c>
      <c r="E15" s="128"/>
      <c r="F15" s="128">
        <f>+'Tabla-ejercicio'!H85</f>
        <v>13553.501656853654</v>
      </c>
    </row>
    <row r="16" spans="1:6" ht="13" customHeight="1" x14ac:dyDescent="0.25">
      <c r="B16" s="150" t="s">
        <v>118</v>
      </c>
      <c r="C16" s="150"/>
      <c r="D16" s="150"/>
      <c r="E16" s="150"/>
      <c r="F16" s="150"/>
    </row>
    <row r="17" spans="1:6" ht="13" x14ac:dyDescent="0.3">
      <c r="B17" s="157" t="s">
        <v>29</v>
      </c>
      <c r="C17" s="157"/>
      <c r="D17" s="157"/>
      <c r="E17" s="157"/>
      <c r="F17" s="157"/>
    </row>
    <row r="18" spans="1:6" ht="13" x14ac:dyDescent="0.3">
      <c r="A18" s="129"/>
      <c r="B18" s="127">
        <v>43921</v>
      </c>
      <c r="C18" s="70" t="s">
        <v>104</v>
      </c>
      <c r="D18" s="70"/>
      <c r="E18" s="128">
        <f>+SUM('Tabla-ejercicio'!I58:K60)</f>
        <v>2664.6869245846028</v>
      </c>
      <c r="F18" s="128"/>
    </row>
    <row r="19" spans="1:6" x14ac:dyDescent="0.25">
      <c r="B19" s="70"/>
      <c r="C19" s="70"/>
      <c r="D19" s="70" t="str">
        <f>+C14</f>
        <v>Intereses por devengar (activo)</v>
      </c>
      <c r="E19" s="128"/>
      <c r="F19" s="128">
        <f>+E18</f>
        <v>2664.6869245846028</v>
      </c>
    </row>
    <row r="20" spans="1:6" x14ac:dyDescent="0.25">
      <c r="B20" s="150" t="s">
        <v>119</v>
      </c>
      <c r="C20" s="150"/>
      <c r="D20" s="150"/>
      <c r="E20" s="150"/>
      <c r="F20" s="150"/>
    </row>
    <row r="21" spans="1:6" ht="13" x14ac:dyDescent="0.3">
      <c r="B21" s="157" t="s">
        <v>30</v>
      </c>
      <c r="C21" s="157"/>
      <c r="D21" s="157"/>
      <c r="E21" s="157"/>
      <c r="F21" s="157"/>
    </row>
    <row r="22" spans="1:6" ht="13" x14ac:dyDescent="0.3">
      <c r="A22" s="129"/>
      <c r="B22" s="127">
        <v>43921</v>
      </c>
      <c r="C22" s="70" t="s">
        <v>93</v>
      </c>
      <c r="D22" s="70"/>
      <c r="E22" s="128">
        <f>+F10</f>
        <v>49287.861406240962</v>
      </c>
      <c r="F22" s="128"/>
    </row>
    <row r="23" spans="1:6" x14ac:dyDescent="0.25">
      <c r="B23" s="70"/>
      <c r="C23" s="70" t="s">
        <v>117</v>
      </c>
      <c r="D23" s="70"/>
      <c r="E23" s="128">
        <f>+SUM('Tabla-ejercicio'!I58:I60)</f>
        <v>957.38859375903849</v>
      </c>
      <c r="F23" s="128"/>
    </row>
    <row r="24" spans="1:6" x14ac:dyDescent="0.25">
      <c r="B24" s="70"/>
      <c r="C24" s="70"/>
      <c r="D24" s="70" t="s">
        <v>105</v>
      </c>
      <c r="E24" s="128"/>
      <c r="F24" s="128">
        <f>-'Tabla-ejercicio'!F84</f>
        <v>50245.25</v>
      </c>
    </row>
    <row r="25" spans="1:6" x14ac:dyDescent="0.25">
      <c r="B25" s="150" t="s">
        <v>120</v>
      </c>
      <c r="C25" s="150"/>
      <c r="D25" s="150"/>
      <c r="E25" s="150"/>
      <c r="F25" s="150"/>
    </row>
    <row r="26" spans="1:6" ht="13" x14ac:dyDescent="0.3">
      <c r="B26" s="157" t="s">
        <v>31</v>
      </c>
      <c r="C26" s="157"/>
      <c r="D26" s="157"/>
      <c r="E26" s="157"/>
      <c r="F26" s="157"/>
    </row>
    <row r="27" spans="1:6" ht="13" x14ac:dyDescent="0.3">
      <c r="A27" s="129"/>
      <c r="B27" s="127">
        <v>44196</v>
      </c>
      <c r="C27" s="70" t="s">
        <v>104</v>
      </c>
      <c r="D27" s="70"/>
      <c r="E27" s="128">
        <f>+SUM('Tabla-ejercicio'!J61:K69)</f>
        <v>5323.4639950652927</v>
      </c>
      <c r="F27" s="128"/>
    </row>
    <row r="28" spans="1:6" x14ac:dyDescent="0.25">
      <c r="B28" s="70"/>
      <c r="C28" s="70"/>
      <c r="D28" s="70" t="str">
        <f>+D19</f>
        <v>Intereses por devengar (activo)</v>
      </c>
      <c r="E28" s="128"/>
      <c r="F28" s="128">
        <f>+E27</f>
        <v>5323.4639950652927</v>
      </c>
    </row>
    <row r="29" spans="1:6" ht="26.5" customHeight="1" x14ac:dyDescent="0.25">
      <c r="B29" s="150" t="s">
        <v>132</v>
      </c>
      <c r="C29" s="150"/>
      <c r="D29" s="150"/>
      <c r="E29" s="150"/>
      <c r="F29" s="150"/>
    </row>
    <row r="30" spans="1:6" ht="13" x14ac:dyDescent="0.3">
      <c r="B30" s="157" t="s">
        <v>31</v>
      </c>
      <c r="C30" s="157"/>
      <c r="D30" s="157"/>
      <c r="E30" s="157"/>
      <c r="F30" s="157"/>
    </row>
    <row r="31" spans="1:6" ht="13" x14ac:dyDescent="0.3">
      <c r="A31" s="129"/>
      <c r="B31" s="127">
        <v>44286</v>
      </c>
      <c r="C31" s="70" t="s">
        <v>104</v>
      </c>
      <c r="D31" s="70"/>
      <c r="E31" s="128">
        <f>+SUM('Tabla-ejercicio'!J70:K72)</f>
        <v>1843.8668786219205</v>
      </c>
      <c r="F31" s="128"/>
    </row>
    <row r="32" spans="1:6" x14ac:dyDescent="0.25">
      <c r="B32" s="70"/>
      <c r="C32" s="70"/>
      <c r="D32" s="70" t="str">
        <f>+D19</f>
        <v>Intereses por devengar (activo)</v>
      </c>
      <c r="E32" s="128"/>
      <c r="F32" s="128">
        <f>+E31</f>
        <v>1843.8668786219205</v>
      </c>
    </row>
    <row r="33" spans="1:6" ht="25.5" customHeight="1" x14ac:dyDescent="0.25">
      <c r="B33" s="150" t="s">
        <v>121</v>
      </c>
      <c r="C33" s="150"/>
      <c r="D33" s="150"/>
      <c r="E33" s="150"/>
      <c r="F33" s="150"/>
    </row>
    <row r="34" spans="1:6" ht="13" x14ac:dyDescent="0.3">
      <c r="B34" s="157" t="s">
        <v>58</v>
      </c>
      <c r="C34" s="157"/>
      <c r="D34" s="157"/>
      <c r="E34" s="157"/>
      <c r="F34" s="157"/>
    </row>
    <row r="35" spans="1:6" ht="13" x14ac:dyDescent="0.3">
      <c r="A35" s="129"/>
      <c r="B35" s="127">
        <v>44286</v>
      </c>
      <c r="C35" s="70" t="s">
        <v>93</v>
      </c>
      <c r="D35" s="70"/>
      <c r="E35" s="128">
        <f>+'Tabla-ejercicio'!H53</f>
        <v>45637.287856555282</v>
      </c>
      <c r="F35" s="128"/>
    </row>
    <row r="36" spans="1:6" x14ac:dyDescent="0.25">
      <c r="B36" s="70"/>
      <c r="C36" s="70" t="str">
        <f>+C23</f>
        <v>Interés por pagar</v>
      </c>
      <c r="D36" s="70"/>
      <c r="E36" s="128">
        <f>+SUM('Tabla-ejercicio'!J58:J72)</f>
        <v>4607.9621434447181</v>
      </c>
      <c r="F36" s="128"/>
    </row>
    <row r="37" spans="1:6" x14ac:dyDescent="0.25">
      <c r="B37" s="70"/>
      <c r="C37" s="70"/>
      <c r="D37" s="70" t="s">
        <v>105</v>
      </c>
      <c r="E37" s="128"/>
      <c r="F37" s="128">
        <f>+F24</f>
        <v>50245.25</v>
      </c>
    </row>
    <row r="38" spans="1:6" x14ac:dyDescent="0.25">
      <c r="B38" s="150" t="s">
        <v>122</v>
      </c>
      <c r="C38" s="150"/>
      <c r="D38" s="150"/>
      <c r="E38" s="150"/>
      <c r="F38" s="150"/>
    </row>
    <row r="39" spans="1:6" ht="13" x14ac:dyDescent="0.3">
      <c r="B39" s="157" t="s">
        <v>80</v>
      </c>
      <c r="C39" s="157"/>
      <c r="D39" s="157"/>
      <c r="E39" s="157"/>
      <c r="F39" s="157"/>
    </row>
    <row r="40" spans="1:6" ht="13" x14ac:dyDescent="0.3">
      <c r="A40" s="129"/>
      <c r="B40" s="127">
        <v>44561</v>
      </c>
      <c r="C40" s="70" t="s">
        <v>104</v>
      </c>
      <c r="D40" s="70"/>
      <c r="E40" s="128">
        <f>+SUM('Tabla-ejercicio'!K73:K81)</f>
        <v>2764.0952648227976</v>
      </c>
      <c r="F40" s="128"/>
    </row>
    <row r="41" spans="1:6" x14ac:dyDescent="0.25">
      <c r="B41" s="70"/>
      <c r="C41" s="70"/>
      <c r="D41" s="70" t="str">
        <f>+D32</f>
        <v>Intereses por devengar (activo)</v>
      </c>
      <c r="E41" s="128"/>
      <c r="F41" s="128">
        <f>+E40</f>
        <v>2764.0952648227976</v>
      </c>
    </row>
    <row r="42" spans="1:6" x14ac:dyDescent="0.25">
      <c r="B42" s="150" t="s">
        <v>123</v>
      </c>
      <c r="C42" s="150"/>
      <c r="D42" s="150"/>
      <c r="E42" s="150"/>
      <c r="F42" s="150"/>
    </row>
    <row r="43" spans="1:6" ht="13" x14ac:dyDescent="0.3">
      <c r="B43" s="157" t="s">
        <v>80</v>
      </c>
      <c r="C43" s="157"/>
      <c r="D43" s="157"/>
      <c r="E43" s="157"/>
      <c r="F43" s="157"/>
    </row>
    <row r="44" spans="1:6" ht="13" x14ac:dyDescent="0.3">
      <c r="A44" s="129"/>
      <c r="B44" s="127">
        <v>44651</v>
      </c>
      <c r="C44" s="70" t="s">
        <v>104</v>
      </c>
      <c r="D44" s="70"/>
      <c r="E44" s="128">
        <f>+SUM('Tabla-ejercicio'!K82:K84)</f>
        <v>957.38859375903849</v>
      </c>
      <c r="F44" s="128"/>
    </row>
    <row r="45" spans="1:6" x14ac:dyDescent="0.25">
      <c r="B45" s="70"/>
      <c r="C45" s="70"/>
      <c r="D45" s="70" t="str">
        <f>+D19</f>
        <v>Intereses por devengar (activo)</v>
      </c>
      <c r="E45" s="128"/>
      <c r="F45" s="128">
        <f>+E44</f>
        <v>957.38859375903849</v>
      </c>
    </row>
    <row r="46" spans="1:6" x14ac:dyDescent="0.25">
      <c r="B46" s="150" t="s">
        <v>123</v>
      </c>
      <c r="C46" s="150"/>
      <c r="D46" s="150"/>
      <c r="E46" s="150"/>
      <c r="F46" s="150"/>
    </row>
    <row r="47" spans="1:6" x14ac:dyDescent="0.25">
      <c r="B47" s="158" t="s">
        <v>81</v>
      </c>
      <c r="C47" s="158"/>
      <c r="D47" s="158"/>
      <c r="E47" s="158"/>
      <c r="F47" s="158"/>
    </row>
    <row r="48" spans="1:6" ht="13" x14ac:dyDescent="0.3">
      <c r="A48" s="129"/>
      <c r="B48" s="127">
        <v>44651</v>
      </c>
      <c r="C48" s="70" t="s">
        <v>93</v>
      </c>
      <c r="D48" s="70"/>
      <c r="E48" s="128">
        <f>+'Tabla-ejercicio'!I53</f>
        <v>42257.099080350104</v>
      </c>
      <c r="F48" s="128"/>
    </row>
    <row r="49" spans="2:6" x14ac:dyDescent="0.25">
      <c r="B49" s="70"/>
      <c r="C49" s="70" t="str">
        <f>+C23</f>
        <v>Interés por pagar</v>
      </c>
      <c r="D49" s="70"/>
      <c r="E49" s="128">
        <f>+SUM('Tabla-ejercicio'!K58:K84)</f>
        <v>7988.1509196498955</v>
      </c>
      <c r="F49" s="128"/>
    </row>
    <row r="50" spans="2:6" x14ac:dyDescent="0.25">
      <c r="B50" s="70"/>
      <c r="C50" s="70"/>
      <c r="D50" s="70" t="s">
        <v>105</v>
      </c>
      <c r="E50" s="128"/>
      <c r="F50" s="128">
        <f>+F37</f>
        <v>50245.25</v>
      </c>
    </row>
    <row r="51" spans="2:6" x14ac:dyDescent="0.25">
      <c r="B51" s="150" t="s">
        <v>124</v>
      </c>
      <c r="C51" s="150"/>
      <c r="D51" s="150"/>
      <c r="E51" s="150"/>
      <c r="F51" s="150"/>
    </row>
    <row r="53" spans="2:6" ht="13" x14ac:dyDescent="0.3">
      <c r="B53" s="130" t="s">
        <v>106</v>
      </c>
      <c r="C53" s="130"/>
      <c r="D53" s="130"/>
      <c r="E53" s="132" t="s">
        <v>39</v>
      </c>
      <c r="F53" s="132" t="s">
        <v>40</v>
      </c>
    </row>
    <row r="54" spans="2:6" x14ac:dyDescent="0.25">
      <c r="B54" s="156" t="str">
        <f>+C14</f>
        <v>Intereses por devengar (activo)</v>
      </c>
      <c r="C54" s="156"/>
      <c r="D54" s="156"/>
      <c r="E54" s="131">
        <f>+E14</f>
        <v>13553.501656853654</v>
      </c>
      <c r="F54" s="131">
        <f>+F19+F28+F32+F41+F45</f>
        <v>13553.501656853652</v>
      </c>
    </row>
    <row r="55" spans="2:6" x14ac:dyDescent="0.25">
      <c r="B55" s="156" t="str">
        <f>+C49</f>
        <v>Interés por pagar</v>
      </c>
      <c r="C55" s="156"/>
      <c r="D55" s="156"/>
      <c r="E55" s="131">
        <f>+E23+E36+E49</f>
        <v>13553.501656853652</v>
      </c>
      <c r="F55" s="131">
        <f>+F15</f>
        <v>13553.501656853654</v>
      </c>
    </row>
    <row r="56" spans="2:6" x14ac:dyDescent="0.25">
      <c r="B56" s="156" t="str">
        <f>+C44</f>
        <v>Gasto interés financiero</v>
      </c>
      <c r="C56" s="156"/>
      <c r="D56" s="156"/>
      <c r="E56" s="131">
        <f>+E18+E27+E31+E40+E44</f>
        <v>13553.501656853652</v>
      </c>
      <c r="F56" s="95">
        <v>0</v>
      </c>
    </row>
    <row r="57" spans="2:6" x14ac:dyDescent="0.25">
      <c r="B57" s="156" t="str">
        <f>+C9</f>
        <v>Gasto Contribución Única</v>
      </c>
      <c r="C57" s="156"/>
      <c r="D57" s="156"/>
      <c r="E57" s="131">
        <f>+E9</f>
        <v>137182.24834314635</v>
      </c>
      <c r="F57" s="95">
        <v>0</v>
      </c>
    </row>
    <row r="58" spans="2:6" x14ac:dyDescent="0.25">
      <c r="B58" s="156" t="str">
        <f>+C35</f>
        <v>Provisión Contribución Única corto plazo</v>
      </c>
      <c r="C58" s="156"/>
      <c r="D58" s="156"/>
      <c r="E58" s="95">
        <v>0</v>
      </c>
      <c r="F58" s="131">
        <f>+F10+F11</f>
        <v>137182.24834314635</v>
      </c>
    </row>
    <row r="59" spans="2:6" ht="24" customHeight="1" x14ac:dyDescent="0.25">
      <c r="B59" s="156" t="s">
        <v>133</v>
      </c>
      <c r="C59" s="156"/>
      <c r="D59" s="156"/>
      <c r="E59" s="95">
        <v>0</v>
      </c>
      <c r="F59" s="131">
        <f>+F24+F37+F50</f>
        <v>150735.75</v>
      </c>
    </row>
    <row r="64" spans="2:6" x14ac:dyDescent="0.25">
      <c r="C64" s="88" t="s">
        <v>134</v>
      </c>
    </row>
    <row r="66" spans="1:6" x14ac:dyDescent="0.25">
      <c r="B66" s="70"/>
      <c r="C66" s="70"/>
      <c r="D66" s="70"/>
      <c r="E66" s="70"/>
      <c r="F66" s="70"/>
    </row>
    <row r="68" spans="1:6" ht="13" x14ac:dyDescent="0.3">
      <c r="A68" s="129"/>
    </row>
    <row r="69" spans="1:6" ht="13" x14ac:dyDescent="0.3">
      <c r="A69" s="129"/>
    </row>
    <row r="70" spans="1:6" ht="13" x14ac:dyDescent="0.3">
      <c r="A70" s="129"/>
    </row>
  </sheetData>
  <mergeCells count="26">
    <mergeCell ref="B17:F17"/>
    <mergeCell ref="B47:F47"/>
    <mergeCell ref="B8:F8"/>
    <mergeCell ref="B13:F13"/>
    <mergeCell ref="B21:F21"/>
    <mergeCell ref="B34:F34"/>
    <mergeCell ref="B30:F30"/>
    <mergeCell ref="B26:F26"/>
    <mergeCell ref="B39:F39"/>
    <mergeCell ref="B12:F12"/>
    <mergeCell ref="B16:F16"/>
    <mergeCell ref="B20:F20"/>
    <mergeCell ref="B25:F25"/>
    <mergeCell ref="B59:D59"/>
    <mergeCell ref="B54:D54"/>
    <mergeCell ref="B55:D55"/>
    <mergeCell ref="B56:D56"/>
    <mergeCell ref="B57:D57"/>
    <mergeCell ref="B58:D58"/>
    <mergeCell ref="B51:F51"/>
    <mergeCell ref="B29:F29"/>
    <mergeCell ref="B33:F33"/>
    <mergeCell ref="B38:F38"/>
    <mergeCell ref="B42:F42"/>
    <mergeCell ref="B46:F46"/>
    <mergeCell ref="B43:F43"/>
  </mergeCells>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0DF53-B2FF-4EDC-9C40-36DBAE178D6A}">
  <dimension ref="A1:K33"/>
  <sheetViews>
    <sheetView topLeftCell="A4" workbookViewId="0">
      <selection activeCell="A20" sqref="A20:D20"/>
    </sheetView>
  </sheetViews>
  <sheetFormatPr baseColWidth="10" defaultRowHeight="14.5" x14ac:dyDescent="0.35"/>
  <cols>
    <col min="2" max="2" width="40" bestFit="1" customWidth="1"/>
    <col min="3" max="3" width="14.7265625" bestFit="1" customWidth="1"/>
    <col min="4" max="4" width="19.26953125" customWidth="1"/>
  </cols>
  <sheetData>
    <row r="1" spans="1:11" x14ac:dyDescent="0.35">
      <c r="A1" s="8" t="s">
        <v>32</v>
      </c>
      <c r="B1" s="8" t="s">
        <v>33</v>
      </c>
      <c r="C1" s="8" t="s">
        <v>34</v>
      </c>
      <c r="D1" s="8" t="s">
        <v>35</v>
      </c>
      <c r="E1" s="8" t="s">
        <v>36</v>
      </c>
      <c r="F1" s="8"/>
      <c r="G1" s="8" t="s">
        <v>37</v>
      </c>
      <c r="H1" s="8" t="s">
        <v>38</v>
      </c>
      <c r="I1" s="8" t="s">
        <v>39</v>
      </c>
      <c r="J1" s="8" t="s">
        <v>40</v>
      </c>
      <c r="K1" s="8" t="s">
        <v>41</v>
      </c>
    </row>
    <row r="2" spans="1:11" x14ac:dyDescent="0.35">
      <c r="A2" s="4" t="s">
        <v>7</v>
      </c>
      <c r="B2" s="4" t="s">
        <v>8</v>
      </c>
      <c r="C2" s="9" t="s">
        <v>42</v>
      </c>
      <c r="D2" s="9" t="s">
        <v>43</v>
      </c>
      <c r="E2" s="9" t="s">
        <v>43</v>
      </c>
      <c r="F2" s="9" t="s">
        <v>44</v>
      </c>
      <c r="G2" s="9" t="s">
        <v>44</v>
      </c>
      <c r="H2" s="10">
        <v>43738</v>
      </c>
      <c r="I2" s="5">
        <v>0</v>
      </c>
      <c r="J2" s="5">
        <v>200981.14</v>
      </c>
      <c r="K2" s="5">
        <v>817383.07</v>
      </c>
    </row>
    <row r="4" spans="1:11" x14ac:dyDescent="0.35">
      <c r="A4" s="8" t="s">
        <v>32</v>
      </c>
      <c r="B4" s="8" t="s">
        <v>33</v>
      </c>
      <c r="C4" s="8" t="s">
        <v>34</v>
      </c>
      <c r="D4" s="8" t="s">
        <v>35</v>
      </c>
      <c r="E4" s="8" t="s">
        <v>36</v>
      </c>
      <c r="F4" s="8"/>
      <c r="G4" s="8" t="s">
        <v>37</v>
      </c>
      <c r="H4" s="8" t="s">
        <v>38</v>
      </c>
      <c r="I4" s="8" t="s">
        <v>39</v>
      </c>
      <c r="J4" s="8" t="s">
        <v>40</v>
      </c>
      <c r="K4" s="8" t="s">
        <v>41</v>
      </c>
    </row>
    <row r="5" spans="1:11" x14ac:dyDescent="0.35">
      <c r="A5" s="4" t="s">
        <v>6</v>
      </c>
      <c r="B5" s="4" t="s">
        <v>5</v>
      </c>
      <c r="C5" s="4" t="s">
        <v>45</v>
      </c>
      <c r="D5" s="4" t="s">
        <v>5</v>
      </c>
      <c r="E5" s="4" t="s">
        <v>45</v>
      </c>
      <c r="F5" s="4" t="s">
        <v>45</v>
      </c>
      <c r="G5" s="4" t="s">
        <v>45</v>
      </c>
      <c r="H5" s="10">
        <v>43466</v>
      </c>
      <c r="I5" s="5">
        <v>0</v>
      </c>
      <c r="J5" s="5">
        <v>0</v>
      </c>
      <c r="K5" s="5">
        <v>-97740.9</v>
      </c>
    </row>
    <row r="6" spans="1:11" x14ac:dyDescent="0.35">
      <c r="A6" s="4" t="s">
        <v>6</v>
      </c>
      <c r="B6" s="4" t="s">
        <v>5</v>
      </c>
      <c r="C6" s="4" t="s">
        <v>45</v>
      </c>
      <c r="D6" s="9" t="s">
        <v>5</v>
      </c>
      <c r="E6" s="4" t="s">
        <v>45</v>
      </c>
      <c r="F6" s="4" t="s">
        <v>45</v>
      </c>
      <c r="G6" s="4" t="s">
        <v>45</v>
      </c>
      <c r="H6" s="10">
        <v>43466</v>
      </c>
      <c r="I6" s="5">
        <v>0</v>
      </c>
      <c r="J6" s="5">
        <v>0</v>
      </c>
      <c r="K6" s="5">
        <v>-97740.9</v>
      </c>
    </row>
    <row r="7" spans="1:11" x14ac:dyDescent="0.35">
      <c r="A7" s="4" t="s">
        <v>6</v>
      </c>
      <c r="B7" s="4" t="s">
        <v>5</v>
      </c>
      <c r="C7" s="9" t="s">
        <v>46</v>
      </c>
      <c r="D7" s="9" t="s">
        <v>47</v>
      </c>
      <c r="E7" s="9" t="s">
        <v>47</v>
      </c>
      <c r="F7" s="9" t="s">
        <v>44</v>
      </c>
      <c r="G7" s="9" t="s">
        <v>44</v>
      </c>
      <c r="H7" s="10">
        <v>43738</v>
      </c>
      <c r="I7" s="5">
        <v>0</v>
      </c>
      <c r="J7" s="5">
        <v>103240.24</v>
      </c>
      <c r="K7" s="5">
        <v>-200981.14</v>
      </c>
    </row>
    <row r="8" spans="1:11" x14ac:dyDescent="0.35">
      <c r="A8" s="4" t="s">
        <v>6</v>
      </c>
      <c r="B8" s="4" t="s">
        <v>5</v>
      </c>
      <c r="C8" s="9" t="s">
        <v>42</v>
      </c>
      <c r="D8" s="9" t="s">
        <v>43</v>
      </c>
      <c r="E8" s="9" t="s">
        <v>43</v>
      </c>
      <c r="F8" s="9" t="s">
        <v>44</v>
      </c>
      <c r="G8" s="9" t="s">
        <v>44</v>
      </c>
      <c r="H8" s="10">
        <v>43738</v>
      </c>
      <c r="I8" s="5">
        <v>200981.14</v>
      </c>
      <c r="J8" s="5">
        <v>0</v>
      </c>
      <c r="K8" s="5">
        <v>0</v>
      </c>
    </row>
    <row r="10" spans="1:11" x14ac:dyDescent="0.35">
      <c r="A10" s="8" t="s">
        <v>32</v>
      </c>
      <c r="B10" s="8" t="s">
        <v>33</v>
      </c>
      <c r="C10" s="8" t="s">
        <v>34</v>
      </c>
      <c r="D10" s="8" t="s">
        <v>35</v>
      </c>
      <c r="E10" s="8" t="s">
        <v>36</v>
      </c>
      <c r="F10" s="8"/>
      <c r="G10" s="8" t="s">
        <v>37</v>
      </c>
      <c r="H10" s="8" t="s">
        <v>38</v>
      </c>
      <c r="I10" s="8" t="s">
        <v>39</v>
      </c>
      <c r="J10" s="8" t="s">
        <v>40</v>
      </c>
      <c r="K10" s="8" t="s">
        <v>41</v>
      </c>
    </row>
    <row r="11" spans="1:11" x14ac:dyDescent="0.35">
      <c r="A11" s="4" t="s">
        <v>48</v>
      </c>
      <c r="B11" s="4" t="s">
        <v>49</v>
      </c>
      <c r="C11" s="9" t="s">
        <v>46</v>
      </c>
      <c r="D11" s="9" t="s">
        <v>47</v>
      </c>
      <c r="E11" s="9" t="s">
        <v>47</v>
      </c>
      <c r="F11" s="9" t="s">
        <v>44</v>
      </c>
      <c r="G11" s="9" t="s">
        <v>44</v>
      </c>
      <c r="H11" s="10">
        <v>43738</v>
      </c>
      <c r="I11" s="5">
        <v>103240.24</v>
      </c>
      <c r="J11" s="5">
        <v>0</v>
      </c>
      <c r="K11" s="5">
        <v>103240.24</v>
      </c>
    </row>
    <row r="13" spans="1:11" x14ac:dyDescent="0.35">
      <c r="A13" s="7" t="s">
        <v>50</v>
      </c>
      <c r="B13" s="7" t="s">
        <v>35</v>
      </c>
      <c r="C13" s="7" t="s">
        <v>51</v>
      </c>
      <c r="D13" s="7" t="s">
        <v>40</v>
      </c>
    </row>
    <row r="14" spans="1:11" x14ac:dyDescent="0.35">
      <c r="A14" s="11" t="s">
        <v>52</v>
      </c>
      <c r="B14" s="7"/>
      <c r="C14" s="7"/>
      <c r="D14" s="7"/>
    </row>
    <row r="15" spans="1:11" x14ac:dyDescent="0.35">
      <c r="A15" t="str">
        <f>+A11</f>
        <v>659-03-000</v>
      </c>
      <c r="B15" t="str">
        <f>+B11</f>
        <v>Impuesto sobre la renta</v>
      </c>
      <c r="C15" s="6">
        <v>103240.24</v>
      </c>
      <c r="D15" s="6"/>
    </row>
    <row r="16" spans="1:11" x14ac:dyDescent="0.35">
      <c r="A16" t="str">
        <f>+A7</f>
        <v>206-04-000</v>
      </c>
      <c r="B16" t="str">
        <f>+B7</f>
        <v>Impuesto sobre la Renta</v>
      </c>
      <c r="C16" s="6"/>
      <c r="D16" s="6">
        <v>103240.24</v>
      </c>
    </row>
    <row r="17" spans="1:5" x14ac:dyDescent="0.35">
      <c r="A17" t="s">
        <v>53</v>
      </c>
    </row>
    <row r="18" spans="1:5" x14ac:dyDescent="0.35">
      <c r="A18" s="11" t="s">
        <v>54</v>
      </c>
    </row>
    <row r="19" spans="1:5" x14ac:dyDescent="0.35">
      <c r="A19" t="s">
        <v>6</v>
      </c>
      <c r="B19" t="s">
        <v>5</v>
      </c>
      <c r="C19" s="3">
        <v>200981.14</v>
      </c>
    </row>
    <row r="20" spans="1:5" x14ac:dyDescent="0.35">
      <c r="A20" t="s">
        <v>7</v>
      </c>
      <c r="B20" t="s">
        <v>8</v>
      </c>
      <c r="D20" s="3">
        <v>200981.14</v>
      </c>
    </row>
    <row r="21" spans="1:5" x14ac:dyDescent="0.35">
      <c r="A21" t="s">
        <v>53</v>
      </c>
    </row>
    <row r="23" spans="1:5" x14ac:dyDescent="0.35">
      <c r="A23" s="159"/>
      <c r="B23" s="159"/>
      <c r="C23" s="159"/>
      <c r="D23" s="159"/>
      <c r="E23" s="159"/>
    </row>
    <row r="24" spans="1:5" x14ac:dyDescent="0.35">
      <c r="A24" t="s">
        <v>55</v>
      </c>
      <c r="B24" t="s">
        <v>56</v>
      </c>
      <c r="C24" s="6">
        <v>103240.24</v>
      </c>
    </row>
    <row r="25" spans="1:5" x14ac:dyDescent="0.35">
      <c r="A25" t="str">
        <f>+A15</f>
        <v>659-03-000</v>
      </c>
      <c r="B25" t="str">
        <f>+B15</f>
        <v>Impuesto sobre la renta</v>
      </c>
      <c r="D25" s="6">
        <v>103240.24</v>
      </c>
    </row>
    <row r="26" spans="1:5" x14ac:dyDescent="0.35">
      <c r="B26" t="s">
        <v>57</v>
      </c>
    </row>
    <row r="29" spans="1:5" x14ac:dyDescent="0.35">
      <c r="A29" t="s">
        <v>55</v>
      </c>
      <c r="B29" t="s">
        <v>56</v>
      </c>
      <c r="C29" s="6">
        <v>103240.24</v>
      </c>
    </row>
    <row r="30" spans="1:5" x14ac:dyDescent="0.35">
      <c r="A30" t="s">
        <v>6</v>
      </c>
      <c r="B30" t="s">
        <v>5</v>
      </c>
      <c r="C30" s="6"/>
      <c r="D30" s="6">
        <v>103240.24</v>
      </c>
    </row>
    <row r="32" spans="1:5" x14ac:dyDescent="0.35">
      <c r="A32" t="s">
        <v>6</v>
      </c>
      <c r="B32" t="s">
        <v>5</v>
      </c>
      <c r="C32" s="3">
        <v>200981.14</v>
      </c>
      <c r="D32" s="3"/>
      <c r="E32" s="3"/>
    </row>
    <row r="33" spans="1:5" x14ac:dyDescent="0.35">
      <c r="A33" t="s">
        <v>7</v>
      </c>
      <c r="B33" t="s">
        <v>8</v>
      </c>
      <c r="C33" s="3"/>
      <c r="D33" s="3">
        <v>200981.14</v>
      </c>
      <c r="E33" s="3"/>
    </row>
  </sheetData>
  <mergeCells count="1">
    <mergeCell ref="A23: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Base Legal y Cal. de Contri</vt:lpstr>
      <vt:lpstr>Base contable y Tabla Int. 1</vt:lpstr>
      <vt:lpstr>Tabla-ejercicio</vt:lpstr>
      <vt:lpstr>Registros contables</vt:lpstr>
      <vt:lpstr>Análisis Reg diferencia de IR</vt:lpstr>
      <vt:lpstr>'Base contable y Tabla Int. 1'!Área_de_impresión</vt:lpstr>
      <vt:lpstr>'Base Legal y Cal. de Contri'!Área_de_impresión</vt:lpstr>
      <vt:lpstr>'Registros contables'!Área_de_impresión</vt:lpstr>
      <vt:lpstr>'Tabla-ejercicio'!Área_de_impresión</vt:lpstr>
      <vt:lpstr>'Base contable y Tabla Int. 1'!Títulos_a_imprimir</vt:lpstr>
      <vt:lpstr>'Base Legal y Cal. de Contri'!Títulos_a_imprimir</vt:lpstr>
      <vt:lpstr>'Registros contables'!Títulos_a_imprimir</vt:lpstr>
      <vt:lpstr>'Tabla-ejercicio'!Títulos_a_imprimir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Marielkys Gaspar</dc:creator>
  <cp:lastModifiedBy>Daniela Jaramillo</cp:lastModifiedBy>
  <cp:lastPrinted>2020-01-18T00:35:10Z</cp:lastPrinted>
  <dcterms:created xsi:type="dcterms:W3CDTF">2020-01-16T20:22:01Z</dcterms:created>
  <dcterms:modified xsi:type="dcterms:W3CDTF">2020-01-21T22:02:11Z</dcterms:modified>
</cp:coreProperties>
</file>